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455" tabRatio="853"/>
  </bookViews>
  <sheets>
    <sheet name="Avance del ejercicio" sheetId="1" r:id="rId1"/>
    <sheet name="Destino final de los recursos" sheetId="2" r:id="rId2"/>
    <sheet name="Fecha en la que se ejercen" sheetId="3" r:id="rId3"/>
    <sheet name="Fecha de recepción de recursos " sheetId="5" r:id="rId4"/>
    <sheet name="BENEFICENCIA Y PATROCINIOS" sheetId="4" state="hidden" r:id="rId5"/>
  </sheets>
  <definedNames>
    <definedName name="_YEAR">'Avance del ejercicio'!$G$2</definedName>
    <definedName name="RowTitleRegion1..G2">'Avance del ejercicio'!$F$2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YearToDateTable[[#Headers],[Clausula económica contractual]]</definedName>
    <definedName name="Titulo2">ResumenDeGastosMensuales[[#Headers],[Clausula económica contractual]]</definedName>
    <definedName name="Titulo3">GastosDetallados[[#Headers],[Clausula económica contractual]]</definedName>
    <definedName name="Titulo4">Otros[[#Headers],[Código de contabilidad general]]</definedName>
    <definedName name="_xlnm.Print_Titles" localSheetId="0">'Avance del ejercicio'!$3:$3</definedName>
    <definedName name="_xlnm.Print_Titles" localSheetId="4">'BENEFICENCIA Y PATROCINIOS'!$4:$4</definedName>
    <definedName name="_xlnm.Print_Titles" localSheetId="1">'Destino final de los recursos'!$5:$5</definedName>
    <definedName name="_xlnm.Print_Titles" localSheetId="2">'Fecha en la que se ejercen'!$4:$4</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57" i="3" l="1"/>
  <c r="J56" i="3"/>
  <c r="J55" i="3"/>
  <c r="J54" i="3"/>
  <c r="J53" i="3"/>
  <c r="J52" i="3"/>
  <c r="J51" i="3"/>
  <c r="J50" i="3"/>
  <c r="J49" i="3"/>
  <c r="J48" i="3"/>
  <c r="J47" i="3"/>
  <c r="J46" i="3"/>
  <c r="J45" i="3"/>
  <c r="J44" i="3"/>
  <c r="J43" i="3"/>
  <c r="J42" i="3"/>
  <c r="J41" i="3"/>
  <c r="J40" i="3"/>
  <c r="J39" i="3"/>
  <c r="J38" i="3"/>
  <c r="D8" i="1" l="1"/>
  <c r="D10" i="2"/>
  <c r="E10" i="2"/>
  <c r="F10" i="2"/>
  <c r="G10" i="2"/>
  <c r="H10" i="2"/>
  <c r="I10" i="2"/>
  <c r="J10" i="2"/>
  <c r="K10" i="2"/>
  <c r="L10" i="2"/>
  <c r="M10" i="2"/>
  <c r="N10" i="2"/>
  <c r="O10" i="2"/>
  <c r="P14" i="5"/>
  <c r="P10" i="2" l="1"/>
  <c r="E8" i="1" s="1"/>
  <c r="F8" i="1" s="1"/>
  <c r="G8" i="1" s="1"/>
  <c r="J37" i="3"/>
  <c r="J36" i="3"/>
  <c r="J35" i="3"/>
  <c r="J34" i="3"/>
  <c r="J33" i="3"/>
  <c r="J32" i="3"/>
  <c r="J31" i="3"/>
  <c r="J30" i="3"/>
  <c r="J29" i="3"/>
  <c r="J28" i="3"/>
  <c r="J27" i="3"/>
  <c r="J26" i="3"/>
  <c r="J25" i="3"/>
  <c r="J24" i="3"/>
  <c r="J23" i="3"/>
  <c r="J22" i="3" l="1"/>
  <c r="J21" i="3"/>
  <c r="J20" i="3"/>
  <c r="J19" i="3"/>
  <c r="J18" i="3"/>
  <c r="J17" i="3"/>
  <c r="J16" i="3"/>
  <c r="J15" i="3"/>
  <c r="J14" i="3"/>
  <c r="J10" i="3" l="1"/>
  <c r="J8" i="3"/>
  <c r="J7" i="3"/>
  <c r="J6" i="3"/>
  <c r="J13" i="3" l="1"/>
  <c r="J12" i="3"/>
  <c r="J5" i="3" l="1"/>
  <c r="J9" i="3"/>
  <c r="J11" i="3"/>
  <c r="O17" i="5" l="1"/>
  <c r="N17" i="5"/>
  <c r="M17" i="5"/>
  <c r="L17" i="5"/>
  <c r="K17" i="5"/>
  <c r="J17" i="5"/>
  <c r="I17" i="5"/>
  <c r="H17" i="5"/>
  <c r="G17" i="5"/>
  <c r="F17" i="5"/>
  <c r="E17" i="5"/>
  <c r="P16" i="5"/>
  <c r="D10" i="1" s="1"/>
  <c r="P15" i="5"/>
  <c r="D9" i="1" s="1"/>
  <c r="P13" i="5"/>
  <c r="D7" i="1" s="1"/>
  <c r="P12" i="5"/>
  <c r="D6" i="1" s="1"/>
  <c r="P11" i="5"/>
  <c r="D5" i="1" s="1"/>
  <c r="D17" i="5"/>
  <c r="P10" i="5" l="1"/>
  <c r="D4" i="1" l="1"/>
  <c r="P17" i="5"/>
  <c r="J4" i="2" l="1"/>
  <c r="D4" i="2"/>
  <c r="N4" i="2" l="1"/>
  <c r="M4" i="2"/>
  <c r="M6" i="2" s="1"/>
  <c r="L4" i="2"/>
  <c r="J7" i="2"/>
  <c r="J8" i="2"/>
  <c r="J11" i="2"/>
  <c r="J6" i="2"/>
  <c r="J9" i="2"/>
  <c r="J12" i="2"/>
  <c r="H4" i="2"/>
  <c r="G4" i="2"/>
  <c r="F4" i="2"/>
  <c r="E4" i="2"/>
  <c r="D7" i="2"/>
  <c r="D8" i="2"/>
  <c r="D11" i="2"/>
  <c r="D6" i="2"/>
  <c r="D9" i="2"/>
  <c r="D12" i="2"/>
  <c r="I4" i="2"/>
  <c r="K4" i="2"/>
  <c r="O4" i="2"/>
  <c r="M7" i="2" l="1"/>
  <c r="N11" i="2"/>
  <c r="N12" i="2"/>
  <c r="N8" i="2"/>
  <c r="L11" i="2"/>
  <c r="M12" i="2"/>
  <c r="O8" i="2"/>
  <c r="O6" i="2"/>
  <c r="O9" i="2"/>
  <c r="O7" i="2"/>
  <c r="O11" i="2"/>
  <c r="O12" i="2"/>
  <c r="M11" i="2"/>
  <c r="G11" i="2"/>
  <c r="L12" i="2"/>
  <c r="L7" i="2"/>
  <c r="N7" i="2"/>
  <c r="N9" i="2"/>
  <c r="N6" i="2"/>
  <c r="G12" i="2"/>
  <c r="G7" i="2"/>
  <c r="M8" i="2"/>
  <c r="M9" i="2"/>
  <c r="L9" i="2"/>
  <c r="L6" i="2"/>
  <c r="L8" i="2"/>
  <c r="K12" i="2"/>
  <c r="K11" i="2"/>
  <c r="K7" i="2"/>
  <c r="K9" i="2"/>
  <c r="K6" i="2"/>
  <c r="K8" i="2"/>
  <c r="G9" i="2"/>
  <c r="G6" i="2"/>
  <c r="G8" i="2"/>
  <c r="H11" i="2"/>
  <c r="E11" i="2"/>
  <c r="H12" i="2"/>
  <c r="H7" i="2"/>
  <c r="I12" i="2"/>
  <c r="I11" i="2"/>
  <c r="I7" i="2"/>
  <c r="I9" i="2"/>
  <c r="I6" i="2"/>
  <c r="I8" i="2"/>
  <c r="E12" i="2"/>
  <c r="E7" i="2"/>
  <c r="F11" i="2"/>
  <c r="H9" i="2"/>
  <c r="H6" i="2"/>
  <c r="H8" i="2"/>
  <c r="F12" i="2"/>
  <c r="F7" i="2"/>
  <c r="F9" i="2"/>
  <c r="F6" i="2"/>
  <c r="F8" i="2"/>
  <c r="E9" i="2"/>
  <c r="E6" i="2"/>
  <c r="E8" i="2"/>
  <c r="J13" i="2"/>
  <c r="D13" i="2"/>
  <c r="L13" i="2" l="1"/>
  <c r="N13" i="2"/>
  <c r="G13" i="2"/>
  <c r="M13" i="2"/>
  <c r="P9" i="2"/>
  <c r="E7" i="1" s="1"/>
  <c r="E13" i="2"/>
  <c r="F13" i="2"/>
  <c r="H13" i="2"/>
  <c r="O13" i="2"/>
  <c r="K13" i="2"/>
  <c r="I13" i="2"/>
  <c r="P6" i="2"/>
  <c r="P8" i="2"/>
  <c r="P11" i="2"/>
  <c r="P12" i="2"/>
  <c r="P7" i="2"/>
  <c r="E10" i="1" l="1"/>
  <c r="F10" i="1" s="1"/>
  <c r="G10" i="1" s="1"/>
  <c r="E9" i="1"/>
  <c r="F9" i="1" s="1"/>
  <c r="G9" i="1" s="1"/>
  <c r="E4" i="1"/>
  <c r="E5" i="1"/>
  <c r="F5" i="1" s="1"/>
  <c r="G5" i="1" s="1"/>
  <c r="E6" i="1"/>
  <c r="F6" i="1" s="1"/>
  <c r="G6" i="1" s="1"/>
  <c r="P13" i="2"/>
  <c r="F7" i="1" l="1"/>
  <c r="G7" i="1" s="1"/>
  <c r="F4" i="1"/>
  <c r="G4" i="1" s="1"/>
  <c r="E11" i="1"/>
  <c r="D11" i="1"/>
  <c r="F11" i="1" l="1"/>
  <c r="G11" i="1" s="1"/>
</calcChain>
</file>

<file path=xl/sharedStrings.xml><?xml version="1.0" encoding="utf-8"?>
<sst xmlns="http://schemas.openxmlformats.org/spreadsheetml/2006/main" count="367" uniqueCount="84">
  <si>
    <t>Código de contabilidad general</t>
  </si>
  <si>
    <t>Total</t>
  </si>
  <si>
    <t xml:space="preserve">RESTANTES EN % </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</si>
  <si>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</si>
  <si>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</si>
  <si>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</si>
  <si>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</si>
  <si>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</si>
  <si>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</si>
  <si>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</si>
  <si>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</si>
  <si>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</si>
  <si>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</si>
  <si>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</si>
  <si>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</si>
  <si>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</si>
  <si>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</si>
  <si>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Fecha</t>
  </si>
  <si>
    <t>N.º de factura</t>
  </si>
  <si>
    <t>Solicitado por</t>
  </si>
  <si>
    <t>Importe del cheque</t>
  </si>
  <si>
    <t>Beneficiario</t>
  </si>
  <si>
    <t>Método de distribución</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</si>
  <si>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</si>
  <si>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</si>
  <si>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</si>
  <si>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</si>
  <si>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</si>
  <si>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</si>
  <si>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</si>
  <si>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</si>
  <si>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</si>
  <si>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</si>
  <si>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</si>
  <si>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</si>
  <si>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</si>
  <si>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</si>
  <si>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</si>
  <si>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</si>
  <si>
    <t>Actividades sindicales</t>
  </si>
  <si>
    <t>Actividades Sociales</t>
  </si>
  <si>
    <t>Apoyo Comedor y Sala</t>
  </si>
  <si>
    <t>Gastos revisión contractual</t>
  </si>
  <si>
    <t>Colección estudios sindicales</t>
  </si>
  <si>
    <t>RESTANTES EN $</t>
  </si>
  <si>
    <t>Ma Eugenia Negrete</t>
  </si>
  <si>
    <t xml:space="preserve">Transferencia </t>
  </si>
  <si>
    <t>S/N</t>
  </si>
  <si>
    <t>Caja Chica</t>
  </si>
  <si>
    <t>Formación sindical</t>
  </si>
  <si>
    <t>ASIGNADO</t>
  </si>
  <si>
    <t>Servicio de telefonía celular</t>
  </si>
  <si>
    <t>Egreso</t>
  </si>
  <si>
    <t>Ingreso</t>
  </si>
  <si>
    <t>RECURSOS ECONOMICOS CONTRACTUALES</t>
  </si>
  <si>
    <t xml:space="preserve">FECHA EN LA QUE SE EJERCEN LOS RECURSOS ECONOMICOS CONTRACTUALES </t>
  </si>
  <si>
    <t>Fecha(s) o periodo(s) en que se ejercen los recursos (día/mes/año)</t>
  </si>
  <si>
    <t>Destino final de los recursos</t>
  </si>
  <si>
    <t>Clausula económica contractual</t>
  </si>
  <si>
    <t>Descripción</t>
  </si>
  <si>
    <t>Importe</t>
  </si>
  <si>
    <t>Uso</t>
  </si>
  <si>
    <t>Clases de ajedrez</t>
  </si>
  <si>
    <t>Actividades del Consejo Directivo</t>
  </si>
  <si>
    <t>Actividades Sindicales</t>
  </si>
  <si>
    <t>Actividades Consejo Directivo</t>
  </si>
  <si>
    <t>Pago abogado</t>
  </si>
  <si>
    <t>AVANCE DEL EJERCICIO DE LOS RECURSOS (ingresos vs. egresos) 2021</t>
  </si>
  <si>
    <t>Gasolina auto SIPRIN</t>
  </si>
  <si>
    <t>Verificación</t>
  </si>
  <si>
    <t>DESTINO FINAL DE LOS RECURSOS 2021</t>
  </si>
  <si>
    <t>Gasolina Auto SIPRIN</t>
  </si>
  <si>
    <t>Esquela</t>
  </si>
  <si>
    <t>Papeleria oficina</t>
  </si>
  <si>
    <t>Tarjeta de circulación renovación</t>
  </si>
  <si>
    <t>Reparación de computadora</t>
  </si>
  <si>
    <t>Compra de reguador de voltaje</t>
  </si>
  <si>
    <t>Convenio 2015</t>
  </si>
  <si>
    <t>Insumos Sala de Profesores</t>
  </si>
  <si>
    <t>Estacionamiento</t>
  </si>
  <si>
    <t>Elecciones 2021</t>
  </si>
  <si>
    <t>José Arturo Saavedra Casco</t>
  </si>
  <si>
    <t>Comida cambio de Consejo Directivo</t>
  </si>
  <si>
    <t>Comida Consejo Directivo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</si>
</sst>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0\ &quot;€&quot;;\-#,##0.00\ &quot;€&quot;"/>
    <numFmt numFmtId="165" formatCode="_-* #,##0.00\ &quot;€&quot;_-;\-* #,##0.00\ &quot;€&quot;_-;_-* &quot;-&quot;??\ &quot;€&quot;_-;_-@_-"/>
    <numFmt numFmtId="166" formatCode="_(* #,##0_);_(* \(#,##0\);_(* &quot;-&quot;_);_(@_)"/>
    <numFmt numFmtId="167" formatCode="0_ ;\-0\ "/>
    <numFmt numFmtId="168" formatCode="_-[$$-80A]* #,##0.00_-;\-[$$-80A]* #,##0.00_-;_-[$$-80A]* &quot;-&quot;??_-;_-@_-"/>
  </numFmts>
  <fonts count="39"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1" tint="-0.249977111117893"/>
      <name val="Gill Sans MT"/>
      <family val="2"/>
    </font>
    <font>
      <sz val="11"/>
      <color theme="1"/>
      <name val="Century Gothic"/>
      <family val="2"/>
    </font>
    <font>
      <b/>
      <sz val="11"/>
      <color theme="1"/>
      <name val="Century Gothic"/>
      <family val="2"/>
    </font>
    <font>
      <b/>
      <sz val="36"/>
      <color theme="0"/>
      <name val="Gill Sans MT"/>
      <family val="2"/>
      <scheme val="minor"/>
    </font>
    <font>
      <b/>
      <sz val="12"/>
      <color rgb="FFF2F2F2"/>
      <name val="Gill Sans MT"/>
      <family val="2"/>
      <scheme val="minor"/>
    </font>
    <font>
      <sz val="11"/>
      <color theme="1" tint="-0.249977111117893"/>
      <name val="Gill Sans MT"/>
    </font>
    <font>
      <sz val="12"/>
      <color theme="1" tint="-0.24994659260841701"/>
      <name val="Gill Sans MT"/>
      <scheme val="minor"/>
    </font>
    <font>
      <sz val="11"/>
      <name val="Gill Sans MT"/>
      <family val="2"/>
      <scheme val="minor"/>
    </font>
    <font>
      <b/>
      <sz val="24"/>
      <color theme="0"/>
      <name val="Gill Sans MT"/>
      <family val="2"/>
    </font>
    <font>
      <b/>
      <sz val="30"/>
      <color theme="0"/>
      <name val="Gill Sans MT"/>
      <family val="2"/>
    </font>
    <font>
      <b/>
      <sz val="20"/>
      <color theme="0"/>
      <name val="Gill Sans MT"/>
      <family val="2"/>
    </font>
    <font>
      <b/>
      <sz val="24"/>
      <color theme="0"/>
      <name val="Century Gothic"/>
      <family val="2"/>
    </font>
    <font>
      <b/>
      <sz val="11"/>
      <color theme="0"/>
      <name val="Century Gothic"/>
      <family val="2"/>
    </font>
    <font>
      <sz val="11"/>
      <color theme="1" tint="-0.24994659260841701"/>
      <name val="Gill Sans MT"/>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theme="9"/>
      </patternFill>
    </fill>
  </fills>
  <borders count="26">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79998168889431442"/>
      </left>
      <right style="thin">
        <color theme="1" tint="0.79998168889431442"/>
      </right>
      <top style="thin">
        <color theme="1" tint="0.7999816888943144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2F2F2F"/>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64"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2" applyNumberFormat="0" applyAlignment="0" applyProtection="0"/>
    <xf numFmtId="0" fontId="18" fillId="11" borderId="13" applyNumberFormat="0" applyAlignment="0" applyProtection="0"/>
    <xf numFmtId="0" fontId="19" fillId="11" borderId="12" applyNumberFormat="0" applyAlignment="0" applyProtection="0"/>
    <xf numFmtId="0" fontId="20" fillId="0" borderId="14" applyNumberFormat="0" applyFill="0" applyAlignment="0" applyProtection="0"/>
    <xf numFmtId="0" fontId="21" fillId="12" borderId="15" applyNumberFormat="0" applyAlignment="0" applyProtection="0"/>
    <xf numFmtId="0" fontId="22" fillId="0" borderId="0" applyNumberFormat="0" applyFill="0" applyBorder="0" applyAlignment="0" applyProtection="0"/>
    <xf numFmtId="0" fontId="6" fillId="13"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99">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64"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64" fontId="7" fillId="3" borderId="5" xfId="7" applyFont="1" applyFill="1" applyBorder="1" applyAlignment="1">
      <alignment horizontal="center" vertical="center" wrapText="1"/>
    </xf>
    <xf numFmtId="167" fontId="7" fillId="4" borderId="6" xfId="6" applyFont="1" applyFill="1" applyBorder="1" applyAlignment="1">
      <alignment horizontal="center" vertical="center"/>
    </xf>
    <xf numFmtId="14" fontId="7" fillId="4" borderId="6" xfId="9" applyFont="1" applyFill="1" applyBorder="1" applyAlignment="1">
      <alignment horizontal="center" vertical="center" wrapText="1"/>
    </xf>
    <xf numFmtId="0" fontId="7" fillId="4" borderId="6" xfId="0" applyFont="1" applyFill="1" applyBorder="1" applyAlignment="1">
      <alignment horizontal="center" vertical="center" wrapText="1"/>
    </xf>
    <xf numFmtId="164" fontId="7" fillId="4" borderId="6" xfId="7"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5" xfId="7"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167" fontId="6" fillId="0" borderId="5" xfId="6" applyBorder="1" applyAlignment="1">
      <alignment horizontal="center" vertical="center"/>
    </xf>
    <xf numFmtId="10" fontId="6" fillId="0" borderId="5" xfId="8"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lignment vertical="center" wrapText="1"/>
    </xf>
    <xf numFmtId="0" fontId="12" fillId="0" borderId="10" xfId="0" applyFont="1" applyBorder="1">
      <alignmen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0" fontId="0" fillId="0" borderId="5" xfId="0" applyFont="1" applyBorder="1" applyAlignment="1">
      <alignment horizontal="left" vertical="center" wrapText="1" indent="2"/>
    </xf>
    <xf numFmtId="168" fontId="7" fillId="0" borderId="5" xfId="7" applyNumberFormat="1" applyFont="1" applyBorder="1" applyAlignment="1">
      <alignment horizontal="center" vertical="center" wrapText="1"/>
    </xf>
    <xf numFmtId="168" fontId="7" fillId="3" borderId="5" xfId="7" applyNumberFormat="1" applyFont="1" applyFill="1" applyBorder="1" applyAlignment="1">
      <alignment horizontal="center" vertical="center" wrapText="1"/>
    </xf>
    <xf numFmtId="167" fontId="25" fillId="0" borderId="18" xfId="6" applyFont="1" applyBorder="1" applyAlignment="1">
      <alignment horizontal="center" vertical="center"/>
    </xf>
    <xf numFmtId="14" fontId="25" fillId="0" borderId="18" xfId="9" applyNumberFormat="1" applyFont="1" applyFill="1" applyBorder="1" applyAlignment="1">
      <alignment horizontal="center" vertical="center" wrapText="1"/>
    </xf>
    <xf numFmtId="167" fontId="25" fillId="0" borderId="18" xfId="6" applyFont="1" applyBorder="1" applyAlignment="1">
      <alignment horizontal="center" vertical="center" wrapText="1"/>
    </xf>
    <xf numFmtId="0" fontId="25" fillId="0" borderId="18" xfId="0" applyFont="1" applyBorder="1" applyAlignment="1">
      <alignment horizontal="center" vertical="center" wrapText="1"/>
    </xf>
    <xf numFmtId="168" fontId="25" fillId="0" borderId="18" xfId="11" applyNumberFormat="1" applyFont="1" applyBorder="1" applyAlignment="1">
      <alignment horizontal="center" vertical="center" wrapText="1"/>
    </xf>
    <xf numFmtId="0" fontId="26" fillId="0" borderId="0" xfId="0" applyFont="1" applyAlignment="1"/>
    <xf numFmtId="0" fontId="26" fillId="0" borderId="19" xfId="0" applyFont="1" applyBorder="1" applyAlignment="1"/>
    <xf numFmtId="0" fontId="26" fillId="0" borderId="19" xfId="0" applyFont="1" applyBorder="1" applyAlignment="1">
      <alignment horizontal="center"/>
    </xf>
    <xf numFmtId="168" fontId="27" fillId="0" borderId="19" xfId="0" applyNumberFormat="1" applyFont="1" applyBorder="1" applyAlignment="1"/>
    <xf numFmtId="168" fontId="27" fillId="0" borderId="0" xfId="0" applyNumberFormat="1" applyFont="1" applyAlignment="1"/>
    <xf numFmtId="168" fontId="27" fillId="0" borderId="0" xfId="11" applyNumberFormat="1" applyFont="1" applyAlignment="1"/>
    <xf numFmtId="0" fontId="8" fillId="4" borderId="18" xfId="0" applyFont="1" applyFill="1" applyBorder="1" applyAlignment="1">
      <alignment horizontal="center" vertical="center" wrapText="1"/>
    </xf>
    <xf numFmtId="14" fontId="25" fillId="0" borderId="11" xfId="9" applyFont="1" applyFill="1" applyBorder="1" applyAlignment="1">
      <alignment horizontal="center" vertical="center" wrapText="1"/>
    </xf>
    <xf numFmtId="0" fontId="8" fillId="4" borderId="11" xfId="0" applyFont="1" applyFill="1" applyBorder="1" applyAlignment="1">
      <alignment horizontal="center" vertical="center" wrapText="1"/>
    </xf>
    <xf numFmtId="10" fontId="0" fillId="0" borderId="0" xfId="8" applyFont="1" applyAlignment="1">
      <alignment vertical="center" wrapText="1"/>
    </xf>
    <xf numFmtId="168" fontId="0" fillId="0" borderId="0" xfId="0" applyNumberFormat="1">
      <alignment vertical="center" wrapText="1"/>
    </xf>
    <xf numFmtId="0" fontId="8" fillId="0" borderId="18" xfId="0" applyFont="1" applyBorder="1" applyAlignment="1">
      <alignment horizontal="center" vertical="center" wrapText="1"/>
    </xf>
    <xf numFmtId="0" fontId="29" fillId="38" borderId="8"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8" fontId="7" fillId="5" borderId="5"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167" fontId="8" fillId="0" borderId="18" xfId="6" applyFont="1" applyBorder="1" applyAlignment="1">
      <alignment horizontal="center" vertical="center" wrapText="1"/>
    </xf>
    <xf numFmtId="0" fontId="31" fillId="0" borderId="5" xfId="0" applyFont="1" applyBorder="1" applyAlignment="1">
      <alignment horizontal="center" vertical="center" wrapText="1"/>
    </xf>
    <xf numFmtId="168" fontId="31" fillId="0" borderId="5" xfId="0" applyNumberFormat="1" applyFont="1" applyBorder="1" applyAlignment="1">
      <alignment horizontal="center" vertical="center" wrapText="1"/>
    </xf>
    <xf numFmtId="10" fontId="31" fillId="0" borderId="5" xfId="0" applyNumberFormat="1" applyFont="1" applyBorder="1" applyAlignment="1">
      <alignment horizontal="center" vertical="center" wrapText="1"/>
    </xf>
    <xf numFmtId="168" fontId="26" fillId="0" borderId="0" xfId="0" applyNumberFormat="1" applyFont="1" applyAlignment="1"/>
    <xf numFmtId="165" fontId="26" fillId="0" borderId="0" xfId="11" applyFont="1" applyAlignment="1"/>
    <xf numFmtId="14" fontId="30" fillId="0" borderId="7" xfId="9" applyFont="1" applyFill="1" applyBorder="1" applyAlignment="1">
      <alignment horizontal="center" vertical="center" wrapText="1"/>
    </xf>
    <xf numFmtId="10" fontId="32" fillId="0" borderId="5" xfId="8" applyFont="1" applyBorder="1" applyAlignment="1">
      <alignment horizontal="center" vertical="center" wrapText="1"/>
    </xf>
    <xf numFmtId="168" fontId="26" fillId="0" borderId="25" xfId="11" applyNumberFormat="1" applyFont="1" applyBorder="1"/>
    <xf numFmtId="14" fontId="37" fillId="6" borderId="24" xfId="0" applyNumberFormat="1" applyFont="1" applyFill="1" applyBorder="1" applyAlignment="1">
      <alignment horizontal="center"/>
    </xf>
    <xf numFmtId="0" fontId="29" fillId="38" borderId="24" xfId="0" applyFont="1" applyFill="1" applyBorder="1" applyAlignment="1">
      <alignment horizontal="center" vertical="center" wrapText="1"/>
    </xf>
    <xf numFmtId="167" fontId="30" fillId="0" borderId="18" xfId="6" applyFont="1" applyBorder="1" applyAlignment="1">
      <alignment horizontal="center" vertical="center"/>
    </xf>
    <xf numFmtId="14" fontId="30" fillId="0" borderId="18" xfId="9" applyNumberFormat="1" applyFont="1" applyFill="1" applyBorder="1" applyAlignment="1">
      <alignment horizontal="center" vertical="center" wrapText="1"/>
    </xf>
    <xf numFmtId="167" fontId="30" fillId="0" borderId="18" xfId="6" applyFont="1" applyBorder="1" applyAlignment="1">
      <alignment horizontal="center" vertical="center" wrapText="1"/>
    </xf>
    <xf numFmtId="0" fontId="30" fillId="0" borderId="18" xfId="0" applyFont="1" applyBorder="1" applyAlignment="1">
      <alignment horizontal="center" vertical="center" wrapText="1"/>
    </xf>
    <xf numFmtId="168" fontId="30" fillId="0" borderId="18" xfId="11" applyNumberFormat="1" applyFont="1" applyBorder="1" applyAlignment="1">
      <alignment horizontal="center" vertical="center" wrapText="1"/>
    </xf>
    <xf numFmtId="14" fontId="30" fillId="0" borderId="18" xfId="9" applyFont="1" applyFill="1" applyBorder="1" applyAlignment="1">
      <alignment horizontal="center" vertical="center" wrapText="1"/>
    </xf>
    <xf numFmtId="44" fontId="26" fillId="0" borderId="0" xfId="0" applyNumberFormat="1" applyFont="1" applyAlignment="1"/>
    <xf numFmtId="167" fontId="30" fillId="0" borderId="7" xfId="6" applyFont="1" applyBorder="1" applyAlignment="1">
      <alignment horizontal="center" vertical="center"/>
    </xf>
    <xf numFmtId="14" fontId="30" fillId="0" borderId="7" xfId="9" applyNumberFormat="1" applyFont="1" applyFill="1" applyBorder="1" applyAlignment="1">
      <alignment horizontal="center" vertical="center" wrapText="1"/>
    </xf>
    <xf numFmtId="167" fontId="30" fillId="0" borderId="7" xfId="6" applyFont="1" applyBorder="1" applyAlignment="1">
      <alignment horizontal="center" vertical="center" wrapText="1"/>
    </xf>
    <xf numFmtId="168" fontId="30" fillId="0" borderId="7" xfId="11" applyNumberFormat="1" applyFont="1" applyBorder="1" applyAlignment="1">
      <alignment horizontal="center" vertical="center" wrapText="1"/>
    </xf>
    <xf numFmtId="0" fontId="35" fillId="2" borderId="23" xfId="1" applyFont="1" applyFill="1" applyBorder="1" applyAlignment="1">
      <alignment horizontal="center" vertical="center" wrapText="1"/>
    </xf>
    <xf numFmtId="0" fontId="34" fillId="2" borderId="19" xfId="2" applyFont="1" applyFill="1" applyBorder="1" applyAlignment="1">
      <alignment vertical="center"/>
    </xf>
    <xf numFmtId="0" fontId="0" fillId="3" borderId="0" xfId="0" applyFill="1" applyAlignment="1">
      <alignment horizontal="center" vertical="center" wrapText="1"/>
    </xf>
    <xf numFmtId="0" fontId="33" fillId="2" borderId="20" xfId="3" applyFont="1" applyFill="1" applyBorder="1" applyAlignment="1">
      <alignment horizontal="center" vertical="center"/>
    </xf>
    <xf numFmtId="0" fontId="33" fillId="2" borderId="21" xfId="3" applyFont="1" applyFill="1" applyBorder="1" applyAlignment="1">
      <alignment horizontal="center" vertical="center"/>
    </xf>
    <xf numFmtId="0" fontId="33" fillId="2" borderId="22" xfId="3" applyFont="1" applyFill="1" applyBorder="1" applyAlignment="1">
      <alignment horizontal="center" vertical="center"/>
    </xf>
    <xf numFmtId="0" fontId="36" fillId="6" borderId="24" xfId="0" applyFont="1" applyFill="1" applyBorder="1" applyAlignment="1">
      <alignment horizontal="center"/>
    </xf>
    <xf numFmtId="0" fontId="28" fillId="2" borderId="0" xfId="0" applyFont="1" applyFill="1" applyAlignment="1">
      <alignment horizontal="center" vertical="center" wrapText="1"/>
    </xf>
    <xf numFmtId="0" fontId="7" fillId="3" borderId="0" xfId="0" applyFont="1" applyFill="1" applyAlignment="1">
      <alignment horizontal="center" vertical="center" wrapText="1"/>
    </xf>
    <xf numFmtId="0" fontId="11" fillId="5" borderId="0" xfId="4" applyFont="1" applyFill="1" applyBorder="1" applyAlignment="1">
      <alignment vertical="center"/>
    </xf>
    <xf numFmtId="167" fontId="38" fillId="0" borderId="5" xfId="6" applyNumberFormat="1" applyFont="1" applyBorder="1" applyAlignment="1">
      <alignment horizontal="center" vertical="center"/>
    </xf>
    <xf numFmtId="0" fontId="38" fillId="0" borderId="5" xfId="0" applyFont="1" applyBorder="1" applyAlignment="1">
      <alignment horizontal="center" vertical="center" wrapText="1"/>
    </xf>
    <xf numFmtId="168" fontId="38" fillId="0" borderId="5" xfId="7" applyNumberFormat="1" applyFont="1" applyBorder="1" applyAlignment="1">
      <alignment horizontal="center" vertical="center" wrapText="1"/>
    </xf>
    <xf numFmtId="164" fontId="38" fillId="0" borderId="5" xfId="7" applyFont="1" applyBorder="1" applyAlignment="1">
      <alignment horizontal="center" vertical="center" wrapText="1"/>
    </xf>
    <xf numFmtId="44" fontId="38" fillId="0" borderId="5" xfId="7" applyNumberFormat="1" applyFont="1" applyBorder="1" applyAlignment="1">
      <alignment horizontal="center"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a"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2">
    <dxf>
      <font>
        <b val="0"/>
        <i val="0"/>
        <strike val="0"/>
        <condense val="0"/>
        <extend val="0"/>
        <outline val="0"/>
        <shadow val="0"/>
        <u val="none"/>
        <vertAlign val="baseline"/>
        <sz val="12"/>
        <color theme="1" tint="-0.24994659260841701"/>
        <name val="Gill Sans MT"/>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4" formatCode="0.00%"/>
      <border>
        <left style="thin">
          <color theme="0" tint="-0.14996795556505021"/>
        </left>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_-[$$-80A]* #,##0.00_-;\-[$$-80A]* #,##0.00_-;_-[$$-80A]* &quot;-&quot;??_-;_-@_-"/>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7"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numFmt numFmtId="168" formatCode="_-[$$-80A]* #,##0.00_-;\-[$$-80A]* #,##0.00_-;_-[$$-80A]* &quot;-&quot;??_-;_-@_-"/>
      <border>
        <left style="thin">
          <color theme="0" tint="-0.14996795556505021"/>
        </left>
      </border>
    </dxf>
    <dxf>
      <numFmt numFmtId="168" formatCode="_-[$$-80A]* #,##0.00_-;\-[$$-80A]* #,##0.00_-;_-[$$-80A]* &quot;-&quot;??_-;_-@_-"/>
      <border outline="0">
        <left style="thin">
          <color theme="0" tint="-0.14996795556505021"/>
        </left>
        <right style="thin">
          <color theme="0" tint="-0.14996795556505021"/>
        </right>
      </border>
    </dxf>
    <dxf>
      <numFmt numFmtId="168" formatCode="_-[$$-80A]* #,##0.00_-;\-[$$-80A]* #,##0.00_-;_-[$$-80A]* &quot;-&quot;??_-;_-@_-"/>
      <border>
        <right style="thin">
          <color theme="0" tint="-0.14996795556505021"/>
        </right>
      </border>
    </dxf>
    <dxf>
      <border outline="0">
        <right style="thin">
          <color theme="0" tint="-0.14996795556505021"/>
        </right>
      </border>
    </dxf>
    <dxf>
      <border>
        <top style="thin">
          <color theme="0" tint="-0.14996795556505021"/>
        </top>
      </border>
    </dxf>
    <dxf>
      <font>
        <b val="0"/>
        <i val="0"/>
        <strike val="0"/>
        <outline val="0"/>
        <shadow val="0"/>
        <u val="none"/>
        <vertAlign val="baseline"/>
        <sz val="12"/>
        <color theme="1" tint="-0.24994659260841701"/>
        <name val="Gill Sans MT"/>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Gastos Detallados" pivot="0" count="7">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Resumen De Gastos Mensuales" pivot="0" count="9">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Element type="secondColumnStripe" dxfId="119"/>
    </tableStyle>
    <tableStyle name="Resumen De Presupuesto Del Año" pivot="0" count="9">
      <tableStyleElement type="wholeTable" dxfId="11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 name="Slicer Charitables &amp; Sponsorships" pivot="0" table="0" count="10">
      <tableStyleElement type="wholeTable" dxfId="109"/>
      <tableStyleElement type="headerRow" dxfId="108"/>
    </tableStyle>
    <tableStyle name="Slicer Itemized Expenses" pivot="0" table="0" count="10">
      <tableStyleElement type="wholeTable" dxfId="107"/>
      <tableStyleElement type="headerRow" dxfId="106"/>
    </tableStyle>
    <tableStyle name="Slicer Monthly Expenses Summary" pivot="0" table="0" count="10">
      <tableStyleElement type="wholeTable" dxfId="105"/>
      <tableStyleElement type="headerRow" dxfId="104"/>
    </tableStyle>
    <tableStyle name="SlicerStyleDark4 2" pivot="0" table="0" count="10">
      <tableStyleElement type="wholeTable" dxfId="103"/>
      <tableStyleElement type="headerRow" dxfId="102"/>
    </tableStyle>
  </tableStyles>
  <colors>
    <mruColors>
      <color rgb="FF66FFFF"/>
      <color rgb="FFFFFF66"/>
      <color rgb="FFFF66CC"/>
      <color rgb="FFF2F2F2"/>
      <color rgb="FF002060"/>
      <color rgb="FF3F3F3F"/>
      <color rgb="FFD9D9D9"/>
      <color rgb="FF2F2F2F"/>
      <color rgb="FFDE684D"/>
      <color rgb="FFDB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15240</xdr:colOff>
      <xdr:row>2</xdr:row>
      <xdr:rowOff>329089</xdr:rowOff>
    </xdr:from>
    <xdr:to>
      <xdr:col>5</xdr:col>
      <xdr:colOff>962025</xdr:colOff>
      <xdr:row>3</xdr:row>
      <xdr:rowOff>305753</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217646" y="1460183"/>
              <a:ext cx="7018973" cy="103632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5</xdr:col>
      <xdr:colOff>1000125</xdr:colOff>
      <xdr:row>2</xdr:row>
      <xdr:rowOff>321469</xdr:rowOff>
    </xdr:from>
    <xdr:to>
      <xdr:col>10</xdr:col>
      <xdr:colOff>0</xdr:colOff>
      <xdr:row>3</xdr:row>
      <xdr:rowOff>313372</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 xmlns:a16="http://schemas.microsoft.com/office/drawing/2014/main" id="{00000000-0008-0000-0400-000006000000}"/>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1"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yee1" sourceName="Beneficiario">
  <extLst>
    <x:ext xmlns:x15="http://schemas.microsoft.com/office/spreadsheetml/2010/11/main" uri="{2F2917AC-EB37-4324-AD4E-5DD8C200BD13}">
      <x15:tableSlicerCache tableId="3" column="6">
        <x15:extLst>
          <ext xmlns="http://schemas.openxmlformats.org/spreadsheetml/2006/main" xmlns:mx="http://schemas.microsoft.com/office/mac/excel/2008/main" uri="{7523E5D3-25F3-A5E0-1632-64F254C22452}">
            <mx:ArchID Flags="2"/>
          </ext>
        </x15:extLst>
      </x15:tableSlicerCache>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_Title" sourceName="Descripción">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quested_by"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yee" sourceName="Destino final de los recurso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ítulo de cuenta" cache="Slicer_Account_Title" caption="Descripción"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Solicitado por" cache="Slicer_Requested_by" caption="Solicitado por" columnCount="3" style="Slicer Charitables &amp; Sponsorships" rowHeight="273050"/>
  <slicer name="Beneficiario" cache="Slicer_Payee" caption="Destino final de los recursos"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Solicitante 1" cache="Slicer_Requested_by1" caption="Solicitado por" columnCount="3" style="Slicer Charitables &amp; Sponsorships" rowHeight="225425"/>
  <slicer name="Beneficiario 1" cache="Slicer_Payee1" caption="Beneficiario" columnCount="3" style="Slicer Charitables &amp; Sponsorships" rowHeight="225425"/>
</slicers>
</file>

<file path=xl/tables/table1.xml><?xml version="1.0" encoding="utf-8"?>
<table xmlns="http://schemas.openxmlformats.org/spreadsheetml/2006/main" id="1" name="YearToDateTable" displayName="YearToDateTable" ref="B3:G11" totalsRowCount="1" headerRowDxfId="101" dataDxfId="99" totalsRowDxfId="98" headerRowBorderDxfId="100" totalsRowBorderDxfId="97">
  <autoFilter ref="B3:G10">
    <filterColumn colId="0" hiddenButton="1"/>
    <filterColumn colId="1" hiddenButton="1"/>
    <filterColumn colId="2" hiddenButton="1"/>
    <filterColumn colId="3" hiddenButton="1"/>
    <filterColumn colId="4" hiddenButton="1"/>
    <filterColumn colId="5" hiddenButton="1"/>
  </autoFilter>
  <tableColumns count="6">
    <tableColumn id="1" name="Clausula económica contractual" totalsRowLabel="Total" totalsRowDxfId="5"/>
    <tableColumn id="2" name="Descripción" dataDxfId="96" totalsRowDxfId="4"/>
    <tableColumn id="3" name="Ingreso" totalsRowFunction="sum" dataDxfId="95" totalsRowDxfId="3">
      <calculatedColumnFormula>'Fecha de recepción de recursos '!#REF!</calculatedColumnFormula>
    </tableColumn>
    <tableColumn id="4" name="Egreso" totalsRowFunction="sum" dataDxfId="94" totalsRowDxfId="2">
      <calculatedColumnFormula>SUMIF(ResumenDeGastosMensuales[Clausula económica contractual],YearToDateTable[[#This Row],[Clausula económica contractual]],ResumenDeGastosMensuales[Total])</calculatedColumnFormula>
    </tableColumn>
    <tableColumn id="5" name="RESTANTES EN $" totalsRowFunction="sum" dataDxfId="93" totalsRowDxfId="1">
      <calculatedColumnFormula>IF(YearToDateTable[[#This Row],[Egreso]]="","",YearToDateTable[[#This Row],[Ingreso]]-YearToDateTable[[#This Row],[Egreso]])</calculatedColumnFormula>
    </tableColumn>
    <tableColumn id="6" name="RESTANTES EN % " totalsRowFunction="custom" dataDxfId="6" totalsRowDxfId="0">
      <calculatedColumnFormula>YearToDateTable[[#This Row],[RESTANTES EN $]]/YearToDateTable[[#This Row],[Ingreso]]</calculatedColumnFormula>
      <totalsRowFormula>YearToDateTable[[#Totals],[RESTANTES EN $]]/YearToDateTable[[#Totals],[Egreso]]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id="4" name="ResumenDeGastosMensuales" displayName="ResumenDeGastosMensuales" ref="B5:Q13" totalsRowCount="1" headerRowDxfId="92" dataDxfId="90" totalsRowDxfId="88" headerRowBorderDxfId="91" tableBorderDxfId="89" totalsRowBorderDxfId="87">
  <autoFilter ref="B5:Q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name="Clausula económica contractual" totalsRowLabel="Total" dataDxfId="86" totalsRowDxfId="22"/>
    <tableColumn id="2" name="Descripción" dataDxfId="85" totalsRowDxfId="21"/>
    <tableColumn id="3" name="Enero" totalsRowFunction="sum" dataDxfId="84" totalsRowDxfId="20">
      <calculatedColumnFormula>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calculatedColumnFormula>
    </tableColumn>
    <tableColumn id="4" name="Febrero" totalsRowFunction="sum" dataDxfId="83" totalsRowDxfId="19">
      <calculatedColumnFormula>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calculatedColumnFormula>
    </tableColumn>
    <tableColumn id="5" name="Marzo" totalsRowFunction="sum" dataDxfId="82" totalsRowDxfId="18">
      <calculatedColumnFormula>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calculatedColumnFormula>
    </tableColumn>
    <tableColumn id="6" name="Abril" totalsRowFunction="sum" dataDxfId="81" totalsRowDxfId="17">
      <calculatedColumnFormula>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calculatedColumnFormula>
    </tableColumn>
    <tableColumn id="7" name="Mayo" totalsRowFunction="sum" dataDxfId="80" totalsRowDxfId="16">
      <calculatedColumnFormula>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calculatedColumnFormula>
    </tableColumn>
    <tableColumn id="8" name="Junio" totalsRowFunction="sum" dataDxfId="79" totalsRowDxfId="15">
      <calculatedColumnFormula>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calculatedColumnFormula>
    </tableColumn>
    <tableColumn id="9" name="Julio" totalsRowFunction="sum" dataDxfId="78" totalsRowDxfId="14">
      <calculatedColumnFormula>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calculatedColumnFormula>
    </tableColumn>
    <tableColumn id="10" name="Agosto" totalsRowFunction="sum" dataDxfId="77" totalsRowDxfId="13">
      <calculatedColumnFormula>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calculatedColumnFormula>
    </tableColumn>
    <tableColumn id="11" name="Septiembre" totalsRowFunction="sum" dataDxfId="76" totalsRowDxfId="12">
      <calculatedColumnFormula>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calculatedColumnFormula>
    </tableColumn>
    <tableColumn id="12" name="Octubre" totalsRowFunction="sum" dataDxfId="75" totalsRowDxfId="11">
      <calculatedColumnFormula>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calculatedColumnFormula>
    </tableColumn>
    <tableColumn id="13" name="Noviembre" totalsRowFunction="sum" dataDxfId="74" totalsRowDxfId="10">
      <calculatedColumnFormula>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calculatedColumnFormula>
    </tableColumn>
    <tableColumn id="14" name="Diciembre" totalsRowFunction="sum" dataDxfId="73" totalsRowDxfId="9">
      <calculatedColumnFormula>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calculatedColumnFormula>
    </tableColumn>
    <tableColumn id="15" name="Total" totalsRowFunction="sum" dataDxfId="72" totalsRowDxfId="8">
      <calculatedColumnFormula>SUM(ResumenDeGastosMensuales[[#This Row],[Enero]:[Diciembre]])</calculatedColumnFormula>
    </tableColumn>
    <tableColumn id="16" name=" " dataDxfId="71" totalsRowDxfId="7"/>
  </tableColumns>
  <tableStyleInfo name="TableStyleLight8"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id="2" name="GastosDetallados" displayName="GastosDetallados" ref="B4:J57" headerRowDxfId="70" dataDxfId="68" headerRowBorderDxfId="69" tableBorderDxfId="67" totalsRowBorderDxfId="66">
  <autoFilter ref="B4:J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ref="B5:J167">
    <sortCondition ref="C5:C167"/>
  </sortState>
  <tableColumns count="9">
    <tableColumn id="1" name="Clausula económica contractual" totalsRowLabel="Total" dataDxfId="65" totalsRowDxfId="64" dataCellStyle="Millares"/>
    <tableColumn id="2" name="Fecha(s) o periodo(s) en que se ejercen los recursos (día/mes/año)" dataDxfId="63" totalsRowDxfId="62" dataCellStyle="Fecha"/>
    <tableColumn id="3" name="N.º de factura" dataDxfId="61" totalsRowDxfId="60" dataCellStyle="Millares"/>
    <tableColumn id="4" name="Solicitado por" dataDxfId="59" totalsRowDxfId="58"/>
    <tableColumn id="5" name="Importe" dataDxfId="57" totalsRowDxfId="56" dataCellStyle="Moneda"/>
    <tableColumn id="6" name="Destino final de los recursos" dataDxfId="55" totalsRowDxfId="54"/>
    <tableColumn id="7" name="Uso" dataDxfId="53" totalsRowDxfId="52"/>
    <tableColumn id="8" name="Método de distribución" dataDxfId="51" totalsRowDxfId="50"/>
    <tableColumn id="9" name="Fecha del archivo" totalsRowFunction="count" dataDxfId="49" totalsRowDxfId="48" dataCellStyle="Fecha">
      <calculatedColumnFormula>GastosDetallados[[#This Row],[Fecha(s) o periodo(s) en que se ejercen los recursos (día/mes/año)]]</calculatedColumnFormula>
    </tableColumn>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id="3" name="Otros" displayName="Otros" ref="B4:L6" headerRowDxfId="47" dataDxfId="45" headerRowBorderDxfId="46">
  <autoFilter ref="B4:L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ódigo de contabilidad general" totalsRowLabel="Total" dataDxfId="44" totalsRowDxfId="43" dataCellStyle="Millares"/>
    <tableColumn id="2" name="Fecha de solicitud del cheque " dataDxfId="42" totalsRowDxfId="41" dataCellStyle="Fecha"/>
    <tableColumn id="3" name="Solicitado por" dataDxfId="40" totalsRowDxfId="39"/>
    <tableColumn id="4" name="Importe del cheque" dataDxfId="38" totalsRowDxfId="37" dataCellStyle="Moneda [0]"/>
    <tableColumn id="5" name="Contribución año anterior" dataDxfId="36" totalsRowDxfId="35" dataCellStyle="Moneda [0]"/>
    <tableColumn id="6" name="Beneficiario" dataDxfId="34" totalsRowDxfId="33"/>
    <tableColumn id="7" name="Usado para" dataDxfId="32" totalsRowDxfId="31"/>
    <tableColumn id="8" name="Aprobado por" dataDxfId="30" totalsRowDxfId="29"/>
    <tableColumn id="9" name="Categoría" dataDxfId="28" totalsRowDxfId="27"/>
    <tableColumn id="10" name="Método de distribución" dataDxfId="26" totalsRowDxfId="25"/>
    <tableColumn id="11" name="Fecha del archivo" totalsRowFunction="count" dataDxfId="24" totalsRowDxfId="23"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G13"/>
  <sheetViews>
    <sheetView showGridLines="0" tabSelected="1" zoomScale="80" zoomScaleNormal="80" workbookViewId="0">
      <selection activeCell="E9" sqref="E9"/>
    </sheetView>
  </sheetViews>
  <sheetFormatPr baseColWidth="10" defaultColWidth="8.75" defaultRowHeight="30" customHeight="1" x14ac:dyDescent="0.35"/>
  <cols>
    <col min="1" max="1" width="2.625" customWidth="1"/>
    <col min="2" max="2" width="33.25" bestFit="1" customWidth="1"/>
    <col min="3" max="3" width="28.375" bestFit="1" customWidth="1"/>
    <col min="4" max="5" width="13.375" bestFit="1" customWidth="1"/>
    <col min="6" max="6" width="19.125" bestFit="1" customWidth="1"/>
    <col min="7" max="7" width="19.5" bestFit="1" customWidth="1"/>
    <col min="8" max="8" width="52.625" customWidth="1"/>
  </cols>
  <sheetData>
    <row r="1" spans="2:7" ht="12.75" customHeight="1" x14ac:dyDescent="0.35">
      <c r="B1" s="3"/>
    </row>
    <row r="2" spans="2:7" ht="43.9" customHeight="1" x14ac:dyDescent="0.35">
      <c r="B2" s="84" t="s">
        <v>67</v>
      </c>
      <c r="C2" s="84"/>
      <c r="D2" s="84"/>
      <c r="E2" s="84"/>
      <c r="F2" s="84"/>
      <c r="G2" s="84"/>
    </row>
    <row r="3" spans="2:7" ht="39" customHeight="1" x14ac:dyDescent="0.35">
      <c r="B3" s="30" t="s">
        <v>58</v>
      </c>
      <c r="C3" s="31" t="s">
        <v>59</v>
      </c>
      <c r="D3" s="31" t="s">
        <v>53</v>
      </c>
      <c r="E3" s="31" t="s">
        <v>52</v>
      </c>
      <c r="F3" s="32" t="s">
        <v>44</v>
      </c>
      <c r="G3" s="33" t="s">
        <v>2</v>
      </c>
    </row>
    <row r="4" spans="2:7" ht="39" customHeight="1" x14ac:dyDescent="0.35">
      <c r="B4" s="28">
        <v>61</v>
      </c>
      <c r="C4" s="36" t="s">
        <v>65</v>
      </c>
      <c r="D4" s="34">
        <f>'Fecha de recepción de recursos '!P10</f>
        <v>155215.39000000001</v>
      </c>
      <c r="E4" s="34">
        <f>SUMIF(ResumenDeGastosMensuales[Clausula económica contractual],YearToDateTable[[#This Row],[Clausula económica contractual]],ResumenDeGastosMensuales[Total])</f>
        <v>66320.7</v>
      </c>
      <c r="F4" s="35">
        <f>IF(YearToDateTable[[#This Row],[Egreso]]="","",YearToDateTable[[#This Row],[Ingreso]]-YearToDateTable[[#This Row],[Egreso]])</f>
        <v>88894.690000000017</v>
      </c>
      <c r="G4" s="29">
        <f>YearToDateTable[[#This Row],[RESTANTES EN $]]/YearToDateTable[[#This Row],[Ingreso]]</f>
        <v>0.57271827233111361</v>
      </c>
    </row>
    <row r="5" spans="2:7" ht="39" customHeight="1" x14ac:dyDescent="0.35">
      <c r="B5" s="28">
        <v>64</v>
      </c>
      <c r="C5" s="36" t="s">
        <v>64</v>
      </c>
      <c r="D5" s="34">
        <f>'Fecha de recepción de recursos '!P11</f>
        <v>155215.39000000001</v>
      </c>
      <c r="E5" s="34">
        <f>SUMIF(ResumenDeGastosMensuales[Clausula económica contractual],YearToDateTable[[#This Row],[Clausula económica contractual]],ResumenDeGastosMensuales[Total])</f>
        <v>63054.720000000001</v>
      </c>
      <c r="F5" s="35">
        <f>IF(YearToDateTable[[#This Row],[Egreso]]="","",YearToDateTable[[#This Row],[Ingreso]]-YearToDateTable[[#This Row],[Egreso]])</f>
        <v>92160.670000000013</v>
      </c>
      <c r="G5" s="29">
        <f>YearToDateTable[[#This Row],[RESTANTES EN $]]/YearToDateTable[[#This Row],[Ingreso]]</f>
        <v>0.59375987136327146</v>
      </c>
    </row>
    <row r="6" spans="2:7" ht="39" customHeight="1" x14ac:dyDescent="0.35">
      <c r="B6" s="28">
        <v>66</v>
      </c>
      <c r="C6" s="36" t="s">
        <v>40</v>
      </c>
      <c r="D6" s="34">
        <f>'Fecha de recepción de recursos '!P12</f>
        <v>43000</v>
      </c>
      <c r="E6" s="34">
        <f>SUMIF(ResumenDeGastosMensuales[Clausula económica contractual],YearToDateTable[[#This Row],[Clausula económica contractual]],ResumenDeGastosMensuales[Total])</f>
        <v>15080</v>
      </c>
      <c r="F6" s="35">
        <f>IF(YearToDateTable[[#This Row],[Egreso]]="","",YearToDateTable[[#This Row],[Ingreso]]-YearToDateTable[[#This Row],[Egreso]])</f>
        <v>27920</v>
      </c>
      <c r="G6" s="69">
        <f>YearToDateTable[[#This Row],[RESTANTES EN $]]/YearToDateTable[[#This Row],[Ingreso]]</f>
        <v>0.64930232558139533</v>
      </c>
    </row>
    <row r="7" spans="2:7" ht="39" customHeight="1" x14ac:dyDescent="0.35">
      <c r="B7" s="28">
        <v>99</v>
      </c>
      <c r="C7" s="36" t="s">
        <v>41</v>
      </c>
      <c r="D7" s="34">
        <f>'Fecha de recepción de recursos '!P13</f>
        <v>0</v>
      </c>
      <c r="E7" s="34">
        <f>SUMIF(ResumenDeGastosMensuales[Clausula económica contractual],YearToDateTable[[#This Row],[Clausula económica contractual]],ResumenDeGastosMensuales[Total])</f>
        <v>16793.620000000003</v>
      </c>
      <c r="F7" s="35">
        <f>IF(YearToDateTable[[#This Row],[Egreso]]="","",YearToDateTable[[#This Row],[Ingreso]]-YearToDateTable[[#This Row],[Egreso]])</f>
        <v>-16793.620000000003</v>
      </c>
      <c r="G7" s="29" t="e">
        <f>YearToDateTable[[#This Row],[RESTANTES EN $]]/YearToDateTable[[#This Row],[Ingreso]]</f>
        <v>#DIV/0!</v>
      </c>
    </row>
    <row r="8" spans="2:7" ht="39" customHeight="1" x14ac:dyDescent="0.35">
      <c r="B8" s="28">
        <v>89</v>
      </c>
      <c r="C8" s="36" t="s">
        <v>77</v>
      </c>
      <c r="D8" s="34">
        <f>'Fecha de recepción de recursos '!P14</f>
        <v>27800</v>
      </c>
      <c r="E8" s="34">
        <f>SUMIF(ResumenDeGastosMensuales[Clausula económica contractual],YearToDateTable[[#This Row],[Clausula económica contractual]],ResumenDeGastosMensuales[Total])</f>
        <v>0</v>
      </c>
      <c r="F8" s="35">
        <f>IF(YearToDateTable[[#This Row],[Egreso]]="","",YearToDateTable[[#This Row],[Ingreso]]-YearToDateTable[[#This Row],[Egreso]])</f>
        <v>27800</v>
      </c>
      <c r="G8" s="29">
        <f>YearToDateTable[[#This Row],[RESTANTES EN $]]/YearToDateTable[[#This Row],[Ingreso]]</f>
        <v>1</v>
      </c>
    </row>
    <row r="9" spans="2:7" ht="39" customHeight="1" x14ac:dyDescent="0.35">
      <c r="B9" s="28">
        <v>2</v>
      </c>
      <c r="C9" s="36" t="s">
        <v>42</v>
      </c>
      <c r="D9" s="34">
        <f>'Fecha de recepción de recursos '!P15</f>
        <v>36330</v>
      </c>
      <c r="E9" s="34">
        <f>SUMIF(ResumenDeGastosMensuales[Clausula económica contractual],YearToDateTable[[#This Row],[Clausula económica contractual]],ResumenDeGastosMensuales[Total])</f>
        <v>20000</v>
      </c>
      <c r="F9" s="35">
        <f>IF(YearToDateTable[[#This Row],[Egreso]]="","",YearToDateTable[[#This Row],[Ingreso]]-YearToDateTable[[#This Row],[Egreso]])</f>
        <v>16330</v>
      </c>
      <c r="G9" s="29">
        <f>YearToDateTable[[#This Row],[RESTANTES EN $]]/YearToDateTable[[#This Row],[Ingreso]]</f>
        <v>0.44949077897054773</v>
      </c>
    </row>
    <row r="10" spans="2:7" ht="39" customHeight="1" x14ac:dyDescent="0.35">
      <c r="B10" s="28">
        <v>96</v>
      </c>
      <c r="C10" s="36" t="s">
        <v>43</v>
      </c>
      <c r="D10" s="34">
        <f>'Fecha de recepción de recursos '!P16</f>
        <v>0</v>
      </c>
      <c r="E10" s="34">
        <f>SUMIF(ResumenDeGastosMensuales[Clausula económica contractual],YearToDateTable[[#This Row],[Clausula económica contractual]],ResumenDeGastosMensuales[Total])</f>
        <v>0</v>
      </c>
      <c r="F10" s="35">
        <f>IF(YearToDateTable[[#This Row],[Egreso]]="","",YearToDateTable[[#This Row],[Ingreso]]-YearToDateTable[[#This Row],[Egreso]])</f>
        <v>0</v>
      </c>
      <c r="G10" s="29" t="e">
        <f>YearToDateTable[[#This Row],[RESTANTES EN $]]/YearToDateTable[[#This Row],[Ingreso]]</f>
        <v>#DIV/0!</v>
      </c>
    </row>
    <row r="11" spans="2:7" ht="39" customHeight="1" x14ac:dyDescent="0.35">
      <c r="B11" s="63" t="s">
        <v>1</v>
      </c>
      <c r="C11" s="63"/>
      <c r="D11" s="64">
        <f>SUBTOTAL(109,YearToDateTable[Ingreso])</f>
        <v>417560.78</v>
      </c>
      <c r="E11" s="64">
        <f>SUBTOTAL(109,YearToDateTable[Egreso])</f>
        <v>181249.03999999998</v>
      </c>
      <c r="F11" s="64">
        <f>SUBTOTAL(109,YearToDateTable[RESTANTES EN $])</f>
        <v>236311.74000000005</v>
      </c>
      <c r="G11" s="65">
        <f>YearToDateTable[[#Totals],[RESTANTES EN $]]/YearToDateTable[[#Totals],[Egreso]]</f>
        <v>1.303795815966805</v>
      </c>
    </row>
    <row r="13" spans="2:7" ht="30" customHeight="1" x14ac:dyDescent="0.35">
      <c r="D13" s="54"/>
      <c r="E13" s="54"/>
      <c r="F13" s="54"/>
      <c r="G13" s="53"/>
    </row>
  </sheetData>
  <mergeCells count="1">
    <mergeCell ref="B2:G2"/>
  </mergeCells>
  <conditionalFormatting sqref="F4:F10">
    <cfRule type="dataBar" priority="4">
      <dataBar>
        <cfvo type="min"/>
        <cfvo type="max"/>
        <color rgb="FFFF555A"/>
      </dataBar>
      <extLst>
        <ext xmlns:x14="http://schemas.microsoft.com/office/spreadsheetml/2009/9/main" uri="{B025F937-C7B1-47D3-B67F-A62EFF666E3E}">
          <x14:id>{64C81F98-403B-4FC7-B043-331717AC59B0}</x14:id>
        </ext>
      </extLst>
    </cfRule>
  </conditionalFormatting>
  <dataValidations count="1">
    <dataValidation allowBlank="1" showErrorMessage="1" sqref="B1"/>
  </dataValidations>
  <printOptions horizontalCentered="1"/>
  <pageMargins left="0.4" right="0.4" top="0.4" bottom="0.6" header="0.3" footer="0.3"/>
  <pageSetup paperSize="9" scale="64" fitToHeight="0" orientation="portrait" r:id="rId1"/>
  <headerFooter differentFirst="1">
    <oddFooter>Page &amp;P of &amp;N</oddFooter>
  </headerFooter>
  <ignoredErrors>
    <ignoredError sqref="G7" evalErro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Q13"/>
  <sheetViews>
    <sheetView showGridLines="0" topLeftCell="C5" zoomScale="80" zoomScaleNormal="80" workbookViewId="0">
      <selection activeCell="P11" sqref="P11"/>
    </sheetView>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12" customHeight="1" x14ac:dyDescent="0.35"/>
    <row r="2" spans="2:17" ht="41.25" customHeight="1" x14ac:dyDescent="0.35">
      <c r="B2" s="85" t="s">
        <v>70</v>
      </c>
      <c r="C2" s="85"/>
      <c r="D2" s="85"/>
      <c r="E2" s="85"/>
      <c r="F2" s="85"/>
      <c r="G2" s="85"/>
      <c r="H2" s="85"/>
      <c r="I2" s="85"/>
      <c r="J2" s="85"/>
      <c r="K2" s="85"/>
      <c r="L2" s="85"/>
      <c r="M2" s="85"/>
      <c r="N2" s="85"/>
      <c r="O2" s="85"/>
      <c r="P2" s="85"/>
      <c r="Q2" s="85"/>
    </row>
    <row r="3" spans="2:17" ht="37.15" customHeight="1" x14ac:dyDescent="0.35">
      <c r="B3" s="4" t="s">
        <v>3</v>
      </c>
      <c r="D3" s="1">
        <v>44197</v>
      </c>
      <c r="E3" s="1">
        <v>44228</v>
      </c>
      <c r="F3" s="1">
        <v>44256</v>
      </c>
      <c r="G3" s="1">
        <v>44287</v>
      </c>
      <c r="H3" s="1">
        <v>44317</v>
      </c>
      <c r="I3" s="1">
        <v>44348</v>
      </c>
      <c r="J3" s="1">
        <v>44378</v>
      </c>
      <c r="K3" s="1">
        <v>44409</v>
      </c>
      <c r="L3" s="1">
        <v>44440</v>
      </c>
      <c r="M3" s="1">
        <v>44470</v>
      </c>
      <c r="N3" s="1">
        <v>44501</v>
      </c>
      <c r="O3" s="1">
        <v>44531</v>
      </c>
    </row>
    <row r="4" spans="2:17" ht="37.5" customHeight="1" x14ac:dyDescent="0.35">
      <c r="B4" s="4"/>
      <c r="D4" s="1">
        <f>EOMONTH(D3,0)</f>
        <v>44227</v>
      </c>
      <c r="E4" s="1">
        <f>EOMONTH(E3,0)</f>
        <v>44255</v>
      </c>
      <c r="F4" s="1">
        <f>EOMONTH(F3,0)</f>
        <v>44286</v>
      </c>
      <c r="G4" s="1">
        <f>EOMONTH(G3,0)</f>
        <v>44316</v>
      </c>
      <c r="H4" s="1">
        <f>EOMONTH(H3,0)</f>
        <v>44347</v>
      </c>
      <c r="I4" s="1">
        <f t="shared" ref="I4:O4" si="0">EOMONTH(I3,0)</f>
        <v>44377</v>
      </c>
      <c r="J4" s="1">
        <f t="shared" si="0"/>
        <v>44408</v>
      </c>
      <c r="K4" s="1">
        <f t="shared" si="0"/>
        <v>44439</v>
      </c>
      <c r="L4" s="1">
        <f t="shared" si="0"/>
        <v>44469</v>
      </c>
      <c r="M4" s="1">
        <f t="shared" si="0"/>
        <v>44500</v>
      </c>
      <c r="N4" s="1">
        <f t="shared" si="0"/>
        <v>44530</v>
      </c>
      <c r="O4" s="1">
        <f t="shared" si="0"/>
        <v>44561</v>
      </c>
    </row>
    <row r="5" spans="2:17" ht="48" customHeight="1" x14ac:dyDescent="0.35">
      <c r="B5" s="19" t="s">
        <v>58</v>
      </c>
      <c r="C5" s="20" t="s">
        <v>59</v>
      </c>
      <c r="D5" s="20" t="s">
        <v>4</v>
      </c>
      <c r="E5" s="20" t="s">
        <v>5</v>
      </c>
      <c r="F5" s="20" t="s">
        <v>6</v>
      </c>
      <c r="G5" s="20" t="s">
        <v>7</v>
      </c>
      <c r="H5" s="20" t="s">
        <v>8</v>
      </c>
      <c r="I5" s="20" t="s">
        <v>9</v>
      </c>
      <c r="J5" s="20" t="s">
        <v>10</v>
      </c>
      <c r="K5" s="20" t="s">
        <v>11</v>
      </c>
      <c r="L5" s="20" t="s">
        <v>12</v>
      </c>
      <c r="M5" s="20" t="s">
        <v>13</v>
      </c>
      <c r="N5" s="20" t="s">
        <v>14</v>
      </c>
      <c r="O5" s="20" t="s">
        <v>15</v>
      </c>
      <c r="P5" s="20" t="s">
        <v>1</v>
      </c>
      <c r="Q5" s="27" t="s">
        <v>16</v>
      </c>
    </row>
    <row r="6" spans="2:17" ht="48" customHeight="1" x14ac:dyDescent="0.35">
      <c r="B6" s="5">
        <v>61</v>
      </c>
      <c r="C6" s="6" t="s">
        <v>39</v>
      </c>
      <c r="D6"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1000</v>
      </c>
      <c r="E6"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6"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11000</v>
      </c>
      <c r="G6"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1000</v>
      </c>
      <c r="H6"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7000</v>
      </c>
      <c r="I6"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1000</v>
      </c>
      <c r="J6"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8923.7000000000007</v>
      </c>
      <c r="K6"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1000</v>
      </c>
      <c r="L6"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4842</v>
      </c>
      <c r="M6"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7248</v>
      </c>
      <c r="N6"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1000</v>
      </c>
      <c r="O6"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22307</v>
      </c>
      <c r="P6" s="37">
        <f>SUM(ResumenDeGastosMensuales[[#This Row],[Enero]:[Diciembre]])</f>
        <v>66320.7</v>
      </c>
      <c r="Q6" s="7"/>
    </row>
    <row r="7" spans="2:17" ht="48" customHeight="1" x14ac:dyDescent="0.35">
      <c r="B7" s="8">
        <v>64</v>
      </c>
      <c r="C7" s="9" t="s">
        <v>49</v>
      </c>
      <c r="D7"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3000</v>
      </c>
      <c r="E7"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7"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6587.99</v>
      </c>
      <c r="G7"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11178</v>
      </c>
      <c r="H7"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3000</v>
      </c>
      <c r="I7"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3000</v>
      </c>
      <c r="J7"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3000</v>
      </c>
      <c r="K7"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3927</v>
      </c>
      <c r="L7"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3000</v>
      </c>
      <c r="M7"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3000</v>
      </c>
      <c r="N7"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20361.73</v>
      </c>
      <c r="O7"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3000</v>
      </c>
      <c r="P7" s="38">
        <f>SUM(ResumenDeGastosMensuales[[#This Row],[Enero]:[Diciembre]])</f>
        <v>63054.720000000001</v>
      </c>
      <c r="Q7" s="10"/>
    </row>
    <row r="8" spans="2:17" ht="48" customHeight="1" x14ac:dyDescent="0.35">
      <c r="B8" s="8">
        <v>66</v>
      </c>
      <c r="C8" s="9" t="s">
        <v>40</v>
      </c>
      <c r="D8"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1160</v>
      </c>
      <c r="E8"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1160</v>
      </c>
      <c r="F8"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1160</v>
      </c>
      <c r="G8"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1450</v>
      </c>
      <c r="H8"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1160</v>
      </c>
      <c r="I8"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1160</v>
      </c>
      <c r="J8"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1450</v>
      </c>
      <c r="K8"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1160</v>
      </c>
      <c r="L8"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1160</v>
      </c>
      <c r="M8"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1450</v>
      </c>
      <c r="N8"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1160</v>
      </c>
      <c r="O8"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1450</v>
      </c>
      <c r="P8" s="38">
        <f>SUM(ResumenDeGastosMensuales[[#This Row],[Enero]:[Diciembre]])</f>
        <v>15080</v>
      </c>
      <c r="Q8" s="10"/>
    </row>
    <row r="9" spans="2:17" ht="48" customHeight="1" x14ac:dyDescent="0.35">
      <c r="B9" s="5">
        <v>99</v>
      </c>
      <c r="C9" s="6" t="s">
        <v>41</v>
      </c>
      <c r="D9"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9"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9"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9"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9"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9"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9"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9"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9"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9"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7259.01</v>
      </c>
      <c r="N9"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4210.17</v>
      </c>
      <c r="O9"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5324.4400000000005</v>
      </c>
      <c r="P9" s="37">
        <f>SUM(ResumenDeGastosMensuales[[#This Row],[Enero]:[Diciembre]])</f>
        <v>16793.620000000003</v>
      </c>
      <c r="Q9" s="7"/>
    </row>
    <row r="10" spans="2:17" ht="48" customHeight="1" x14ac:dyDescent="0.35">
      <c r="B10" s="94">
        <v>89</v>
      </c>
      <c r="C10" s="95" t="s">
        <v>77</v>
      </c>
      <c r="D10" s="9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0" s="9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0" s="9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0" s="9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0" s="9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0" s="9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0" s="9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0" s="9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0" s="9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0" s="9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0" s="9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0" s="9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0" s="96">
        <f>SUM(ResumenDeGastosMensuales[[#This Row],[Enero]:[Diciembre]])</f>
        <v>0</v>
      </c>
      <c r="Q10" s="97"/>
    </row>
    <row r="11" spans="2:17" ht="48" customHeight="1" x14ac:dyDescent="0.35">
      <c r="B11" s="8">
        <v>2</v>
      </c>
      <c r="C11" s="9" t="s">
        <v>42</v>
      </c>
      <c r="D11"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1"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1"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20000</v>
      </c>
      <c r="G11"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1"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1"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1"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1"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1"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1"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1"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1"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1" s="38">
        <f>SUM(ResumenDeGastosMensuales[[#This Row],[Enero]:[Diciembre]])</f>
        <v>20000</v>
      </c>
      <c r="Q11" s="10"/>
    </row>
    <row r="12" spans="2:17" ht="48" customHeight="1" x14ac:dyDescent="0.35">
      <c r="B12" s="5">
        <v>96</v>
      </c>
      <c r="C12" s="6" t="s">
        <v>43</v>
      </c>
      <c r="D12"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2"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2"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2"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2"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2"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2"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2"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2"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2"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2"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2"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2" s="37">
        <f>SUM(ResumenDeGastosMensuales[[#This Row],[Enero]:[Diciembre]])</f>
        <v>0</v>
      </c>
      <c r="Q12" s="7"/>
    </row>
    <row r="13" spans="2:17" ht="48" customHeight="1" x14ac:dyDescent="0.35">
      <c r="B13" s="58" t="s">
        <v>1</v>
      </c>
      <c r="C13" s="59"/>
      <c r="D13" s="60">
        <f>SUBTOTAL(109,ResumenDeGastosMensuales[Enero])</f>
        <v>5160</v>
      </c>
      <c r="E13" s="60">
        <f>SUBTOTAL(109,ResumenDeGastosMensuales[Febrero])</f>
        <v>1160</v>
      </c>
      <c r="F13" s="60">
        <f>SUBTOTAL(109,ResumenDeGastosMensuales[Marzo])</f>
        <v>38747.99</v>
      </c>
      <c r="G13" s="60">
        <f>SUBTOTAL(109,ResumenDeGastosMensuales[Abril])</f>
        <v>13628</v>
      </c>
      <c r="H13" s="60">
        <f>SUBTOTAL(109,ResumenDeGastosMensuales[Mayo])</f>
        <v>11160</v>
      </c>
      <c r="I13" s="60">
        <f>SUBTOTAL(109,ResumenDeGastosMensuales[Junio])</f>
        <v>5160</v>
      </c>
      <c r="J13" s="60">
        <f>SUBTOTAL(109,ResumenDeGastosMensuales[Julio])</f>
        <v>13373.7</v>
      </c>
      <c r="K13" s="60">
        <f>SUBTOTAL(109,ResumenDeGastosMensuales[Agosto])</f>
        <v>6087</v>
      </c>
      <c r="L13" s="60">
        <f>SUBTOTAL(109,ResumenDeGastosMensuales[Septiembre])</f>
        <v>9002</v>
      </c>
      <c r="M13" s="60">
        <f>SUBTOTAL(109,ResumenDeGastosMensuales[Octubre])</f>
        <v>18957.010000000002</v>
      </c>
      <c r="N13" s="60">
        <f>SUBTOTAL(109,ResumenDeGastosMensuales[Noviembre])</f>
        <v>26731.9</v>
      </c>
      <c r="O13" s="60">
        <f>SUBTOTAL(109,ResumenDeGastosMensuales[Diciembre])</f>
        <v>32081.440000000002</v>
      </c>
      <c r="P13" s="60">
        <f>SUBTOTAL(109,ResumenDeGastosMensuales[Total])</f>
        <v>181249.03999999998</v>
      </c>
      <c r="Q13" s="59"/>
    </row>
  </sheetData>
  <mergeCells count="1">
    <mergeCell ref="B2:Q2"/>
  </mergeCells>
  <dataValidations count="7">
    <dataValidation allowBlank="1" showErrorMessage="1" prompt="Escriba el código de contabilidad en esta columna bajo este encabezado" sqref="B5"/>
    <dataValidation allowBlank="1" showErrorMessage="1" prompt="Escriba el título de cuenta en esta columna bajo este encabezado" sqref="C5"/>
    <dataValidation allowBlank="1" showErrorMessage="1" prompt="La cantidad real de este mes se calcula automáticamente en esta columna bajo este encabezado" sqref="D5:O5"/>
    <dataValidation allowBlank="1" showErrorMessage="1" prompt="El total se calcula automáticamente en esta columna, debajo de este encabezado" sqref="P5"/>
    <dataValidation allowBlank="1" showInputMessage="1" showErrorMessage="1" prompt="En esta columna se muestra un minigráfico en el que se visualiza la tendencia de un gasto durante 12 meses." sqref="Q5"/>
    <dataValidation allowBlank="1" showInputMessage="1" showErrorMessage="1" prompt="El vínculo de navegación se encuentra en esta celda. Seleccione esta opción para ir a la hoja de cálculo de Resumen de presupuesto del año actual"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'Destino final de los recursos'!D6:O6</xm:f>
              <xm:sqref>Q6</xm:sqref>
            </x14:sparkline>
            <x14:sparkline>
              <xm:f>'Destino final de los recursos'!D7:O7</xm:f>
              <xm:sqref>Q7</xm:sqref>
            </x14:sparkline>
            <x14:sparkline>
              <xm:f>'Destino final de los recursos'!D8:O8</xm:f>
              <xm:sqref>Q8</xm:sqref>
            </x14:sparkline>
            <x14:sparkline>
              <xm:f>'Destino final de los recursos'!D9:O9</xm:f>
              <xm:sqref>Q9</xm:sqref>
            </x14:sparkline>
            <x14:sparkline>
              <xm:f>'Destino final de los recursos'!D10:O10</xm:f>
              <xm:sqref>Q10</xm:sqref>
            </x14:sparkline>
            <x14:sparkline>
              <xm:f>'Destino final de los recursos'!D11:O11</xm:f>
              <xm:sqref>Q11</xm:sqref>
            </x14:sparkline>
            <x14:sparkline>
              <xm:f>'Destino final de los recursos'!D12:O12</xm:f>
              <xm:sqref>Q12</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J57"/>
  <sheetViews>
    <sheetView showGridLines="0" zoomScale="80" zoomScaleNormal="80" workbookViewId="0">
      <pane xSplit="9" ySplit="4" topLeftCell="J54" activePane="bottomRight" state="frozen"/>
      <selection pane="topRight" activeCell="J1" sqref="J1"/>
      <selection pane="bottomLeft" activeCell="A5" sqref="A5"/>
      <selection pane="bottomRight" activeCell="J58" sqref="J58"/>
    </sheetView>
  </sheetViews>
  <sheetFormatPr baseColWidth="10" defaultColWidth="8.75" defaultRowHeight="30" customHeight="1" x14ac:dyDescent="0.35"/>
  <cols>
    <col min="1" max="1" width="2.625" customWidth="1"/>
    <col min="2" max="2" width="21" customWidth="1"/>
    <col min="3" max="3" width="19"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17.25" customHeight="1" thickBot="1" x14ac:dyDescent="0.4"/>
    <row r="2" spans="2:10" ht="72" customHeight="1" thickBot="1" x14ac:dyDescent="0.4">
      <c r="B2" s="87" t="s">
        <v>55</v>
      </c>
      <c r="C2" s="88"/>
      <c r="D2" s="88"/>
      <c r="E2" s="88"/>
      <c r="F2" s="88"/>
      <c r="G2" s="88"/>
      <c r="H2" s="88"/>
      <c r="I2" s="88"/>
      <c r="J2" s="89"/>
    </row>
    <row r="3" spans="2:10" ht="83.25" customHeight="1" x14ac:dyDescent="0.35">
      <c r="B3" s="86"/>
      <c r="C3" s="86"/>
      <c r="D3" s="86"/>
      <c r="E3" s="86"/>
      <c r="F3" s="86"/>
      <c r="G3" s="86"/>
      <c r="H3" s="86"/>
      <c r="I3" s="86"/>
      <c r="J3" s="86"/>
    </row>
    <row r="4" spans="2:10" ht="97.5" x14ac:dyDescent="0.35">
      <c r="B4" s="24" t="s">
        <v>58</v>
      </c>
      <c r="C4" s="25" t="s">
        <v>56</v>
      </c>
      <c r="D4" s="25" t="s">
        <v>18</v>
      </c>
      <c r="E4" s="25" t="s">
        <v>19</v>
      </c>
      <c r="F4" s="25" t="s">
        <v>60</v>
      </c>
      <c r="G4" s="25" t="s">
        <v>57</v>
      </c>
      <c r="H4" s="25" t="s">
        <v>61</v>
      </c>
      <c r="I4" s="25" t="s">
        <v>22</v>
      </c>
      <c r="J4" s="26" t="s">
        <v>23</v>
      </c>
    </row>
    <row r="5" spans="2:10" ht="30" customHeight="1" x14ac:dyDescent="0.35">
      <c r="B5" s="39">
        <v>61</v>
      </c>
      <c r="C5" s="40">
        <v>44225</v>
      </c>
      <c r="D5" s="41" t="s">
        <v>47</v>
      </c>
      <c r="E5" s="55" t="s">
        <v>45</v>
      </c>
      <c r="F5" s="43">
        <v>1000</v>
      </c>
      <c r="G5" s="76" t="s">
        <v>63</v>
      </c>
      <c r="H5" s="55" t="s">
        <v>51</v>
      </c>
      <c r="I5" s="42" t="s">
        <v>48</v>
      </c>
      <c r="J5" s="51">
        <f>GastosDetallados[[#This Row],[Fecha(s) o periodo(s) en que se ejercen los recursos (día/mes/año)]]</f>
        <v>44225</v>
      </c>
    </row>
    <row r="6" spans="2:10" ht="30" customHeight="1" x14ac:dyDescent="0.35">
      <c r="B6" s="39">
        <v>64</v>
      </c>
      <c r="C6" s="40">
        <v>44225</v>
      </c>
      <c r="D6" s="62" t="s">
        <v>47</v>
      </c>
      <c r="E6" s="55" t="s">
        <v>45</v>
      </c>
      <c r="F6" s="43">
        <v>3000</v>
      </c>
      <c r="G6" s="61" t="s">
        <v>64</v>
      </c>
      <c r="H6" s="55" t="s">
        <v>68</v>
      </c>
      <c r="I6" s="55" t="s">
        <v>46</v>
      </c>
      <c r="J6" s="68">
        <f>GastosDetallados[[#This Row],[Fecha(s) o periodo(s) en que se ejercen los recursos (día/mes/año)]]</f>
        <v>44225</v>
      </c>
    </row>
    <row r="7" spans="2:10" ht="30" customHeight="1" x14ac:dyDescent="0.35">
      <c r="B7" s="39">
        <v>66</v>
      </c>
      <c r="C7" s="40">
        <v>44211</v>
      </c>
      <c r="D7" s="62" t="s">
        <v>47</v>
      </c>
      <c r="E7" s="52" t="s">
        <v>45</v>
      </c>
      <c r="F7" s="43">
        <v>1160</v>
      </c>
      <c r="G7" s="55" t="s">
        <v>40</v>
      </c>
      <c r="H7" s="55" t="s">
        <v>62</v>
      </c>
      <c r="I7" s="42" t="s">
        <v>46</v>
      </c>
      <c r="J7" s="51">
        <f>GastosDetallados[[#This Row],[Fecha(s) o periodo(s) en que se ejercen los recursos (día/mes/año)]]</f>
        <v>44211</v>
      </c>
    </row>
    <row r="8" spans="2:10" ht="30" customHeight="1" x14ac:dyDescent="0.35">
      <c r="B8" s="39">
        <v>66</v>
      </c>
      <c r="C8" s="40">
        <v>44244</v>
      </c>
      <c r="D8" s="62" t="s">
        <v>47</v>
      </c>
      <c r="E8" s="52" t="s">
        <v>45</v>
      </c>
      <c r="F8" s="43">
        <v>1160</v>
      </c>
      <c r="G8" s="55" t="s">
        <v>40</v>
      </c>
      <c r="H8" s="55" t="s">
        <v>62</v>
      </c>
      <c r="I8" s="42" t="s">
        <v>46</v>
      </c>
      <c r="J8" s="51">
        <f>GastosDetallados[[#This Row],[Fecha(s) o periodo(s) en que se ejercen los recursos (día/mes/año)]]</f>
        <v>44244</v>
      </c>
    </row>
    <row r="9" spans="2:10" ht="30" customHeight="1" x14ac:dyDescent="0.35">
      <c r="B9" s="39">
        <v>61</v>
      </c>
      <c r="C9" s="40">
        <v>44260</v>
      </c>
      <c r="D9" s="41" t="s">
        <v>47</v>
      </c>
      <c r="E9" s="50" t="s">
        <v>45</v>
      </c>
      <c r="F9" s="43">
        <v>11000</v>
      </c>
      <c r="G9" s="76" t="s">
        <v>63</v>
      </c>
      <c r="H9" s="55" t="s">
        <v>51</v>
      </c>
      <c r="I9" s="55" t="s">
        <v>48</v>
      </c>
      <c r="J9" s="51">
        <f>GastosDetallados[[#This Row],[Fecha(s) o periodo(s) en que se ejercen los recursos (día/mes/año)]]</f>
        <v>44260</v>
      </c>
    </row>
    <row r="10" spans="2:10" ht="30" customHeight="1" x14ac:dyDescent="0.35">
      <c r="B10" s="39">
        <v>64</v>
      </c>
      <c r="C10" s="40">
        <v>44260</v>
      </c>
      <c r="D10" s="62" t="s">
        <v>47</v>
      </c>
      <c r="E10" s="55" t="s">
        <v>45</v>
      </c>
      <c r="F10" s="43">
        <v>6000</v>
      </c>
      <c r="G10" s="61" t="s">
        <v>64</v>
      </c>
      <c r="H10" s="55" t="s">
        <v>68</v>
      </c>
      <c r="I10" s="55" t="s">
        <v>46</v>
      </c>
      <c r="J10" s="68">
        <f>GastosDetallados[[#This Row],[Fecha(s) o periodo(s) en que se ejercen los recursos (día/mes/año)]]</f>
        <v>44260</v>
      </c>
    </row>
    <row r="11" spans="2:10" ht="30" customHeight="1" x14ac:dyDescent="0.35">
      <c r="B11" s="39">
        <v>66</v>
      </c>
      <c r="C11" s="40">
        <v>44267</v>
      </c>
      <c r="D11" s="62" t="s">
        <v>47</v>
      </c>
      <c r="E11" s="52" t="s">
        <v>45</v>
      </c>
      <c r="F11" s="43">
        <v>1160</v>
      </c>
      <c r="G11" s="76" t="s">
        <v>40</v>
      </c>
      <c r="H11" s="55" t="s">
        <v>62</v>
      </c>
      <c r="I11" s="42" t="s">
        <v>46</v>
      </c>
      <c r="J11" s="51">
        <f>GastosDetallados[[#This Row],[Fecha(s) o periodo(s) en que se ejercen los recursos (día/mes/año)]]</f>
        <v>44267</v>
      </c>
    </row>
    <row r="12" spans="2:10" ht="30" customHeight="1" x14ac:dyDescent="0.35">
      <c r="B12" s="39">
        <v>2</v>
      </c>
      <c r="C12" s="40">
        <v>44280</v>
      </c>
      <c r="D12" s="62" t="s">
        <v>47</v>
      </c>
      <c r="E12" s="55" t="s">
        <v>45</v>
      </c>
      <c r="F12" s="43">
        <v>20000</v>
      </c>
      <c r="G12" s="55" t="s">
        <v>42</v>
      </c>
      <c r="H12" s="55" t="s">
        <v>66</v>
      </c>
      <c r="I12" s="55" t="s">
        <v>46</v>
      </c>
      <c r="J12" s="51">
        <f>GastosDetallados[[#This Row],[Fecha(s) o periodo(s) en que se ejercen los recursos (día/mes/año)]]</f>
        <v>44280</v>
      </c>
    </row>
    <row r="13" spans="2:10" ht="30" customHeight="1" x14ac:dyDescent="0.35">
      <c r="B13" s="39">
        <v>64</v>
      </c>
      <c r="C13" s="40">
        <v>44286</v>
      </c>
      <c r="D13" s="62" t="s">
        <v>47</v>
      </c>
      <c r="E13" s="55" t="s">
        <v>45</v>
      </c>
      <c r="F13" s="43">
        <v>587.99</v>
      </c>
      <c r="G13" s="61" t="s">
        <v>64</v>
      </c>
      <c r="H13" s="55" t="s">
        <v>69</v>
      </c>
      <c r="I13" s="55" t="s">
        <v>46</v>
      </c>
      <c r="J13" s="68">
        <f>GastosDetallados[[#This Row],[Fecha(s) o periodo(s) en que se ejercen los recursos (día/mes/año)]]</f>
        <v>44286</v>
      </c>
    </row>
    <row r="14" spans="2:10" ht="30" customHeight="1" x14ac:dyDescent="0.35">
      <c r="B14" s="73">
        <v>66</v>
      </c>
      <c r="C14" s="74">
        <v>44300</v>
      </c>
      <c r="D14" s="75" t="s">
        <v>47</v>
      </c>
      <c r="E14" s="76" t="s">
        <v>45</v>
      </c>
      <c r="F14" s="77">
        <v>1450</v>
      </c>
      <c r="G14" s="76" t="s">
        <v>40</v>
      </c>
      <c r="H14" s="76" t="s">
        <v>62</v>
      </c>
      <c r="I14" s="76" t="s">
        <v>46</v>
      </c>
      <c r="J14" s="78">
        <f>GastosDetallados[[#This Row],[Fecha(s) o periodo(s) en que se ejercen los recursos (día/mes/año)]]</f>
        <v>44300</v>
      </c>
    </row>
    <row r="15" spans="2:10" ht="30" customHeight="1" x14ac:dyDescent="0.35">
      <c r="B15" s="73">
        <v>64</v>
      </c>
      <c r="C15" s="74">
        <v>44302</v>
      </c>
      <c r="D15" s="75" t="s">
        <v>47</v>
      </c>
      <c r="E15" s="76" t="s">
        <v>45</v>
      </c>
      <c r="F15" s="77">
        <v>3000</v>
      </c>
      <c r="G15" s="61" t="s">
        <v>64</v>
      </c>
      <c r="H15" s="76" t="s">
        <v>71</v>
      </c>
      <c r="I15" s="76" t="s">
        <v>46</v>
      </c>
      <c r="J15" s="78">
        <f>GastosDetallados[[#This Row],[Fecha(s) o periodo(s) en que se ejercen los recursos (día/mes/año)]]</f>
        <v>44302</v>
      </c>
    </row>
    <row r="16" spans="2:10" ht="30" customHeight="1" x14ac:dyDescent="0.35">
      <c r="B16" s="73">
        <v>61</v>
      </c>
      <c r="C16" s="74">
        <v>44305</v>
      </c>
      <c r="D16" s="75" t="s">
        <v>47</v>
      </c>
      <c r="E16" s="76" t="s">
        <v>45</v>
      </c>
      <c r="F16" s="77">
        <v>1000</v>
      </c>
      <c r="G16" s="76" t="s">
        <v>63</v>
      </c>
      <c r="H16" s="76" t="s">
        <v>51</v>
      </c>
      <c r="I16" s="76" t="s">
        <v>46</v>
      </c>
      <c r="J16" s="78">
        <f>GastosDetallados[[#This Row],[Fecha(s) o periodo(s) en que se ejercen los recursos (día/mes/año)]]</f>
        <v>44305</v>
      </c>
    </row>
    <row r="17" spans="2:10" ht="30" customHeight="1" x14ac:dyDescent="0.35">
      <c r="B17" s="73">
        <v>66</v>
      </c>
      <c r="C17" s="74">
        <v>44330</v>
      </c>
      <c r="D17" s="75" t="s">
        <v>47</v>
      </c>
      <c r="E17" s="76" t="s">
        <v>45</v>
      </c>
      <c r="F17" s="77">
        <v>1160</v>
      </c>
      <c r="G17" s="76" t="s">
        <v>40</v>
      </c>
      <c r="H17" s="76" t="s">
        <v>62</v>
      </c>
      <c r="I17" s="76" t="s">
        <v>46</v>
      </c>
      <c r="J17" s="78">
        <f>GastosDetallados[[#This Row],[Fecha(s) o periodo(s) en que se ejercen los recursos (día/mes/año)]]</f>
        <v>44330</v>
      </c>
    </row>
    <row r="18" spans="2:10" ht="30" customHeight="1" x14ac:dyDescent="0.35">
      <c r="B18" s="73">
        <v>61</v>
      </c>
      <c r="C18" s="74">
        <v>44330</v>
      </c>
      <c r="D18" s="75" t="s">
        <v>47</v>
      </c>
      <c r="E18" s="76" t="s">
        <v>45</v>
      </c>
      <c r="F18" s="77">
        <v>7000</v>
      </c>
      <c r="G18" s="76" t="s">
        <v>63</v>
      </c>
      <c r="H18" s="76" t="s">
        <v>51</v>
      </c>
      <c r="I18" s="76" t="s">
        <v>46</v>
      </c>
      <c r="J18" s="78">
        <f>GastosDetallados[[#This Row],[Fecha(s) o periodo(s) en que se ejercen los recursos (día/mes/año)]]</f>
        <v>44330</v>
      </c>
    </row>
    <row r="19" spans="2:10" ht="30" customHeight="1" x14ac:dyDescent="0.35">
      <c r="B19" s="73">
        <v>64</v>
      </c>
      <c r="C19" s="74">
        <v>44330</v>
      </c>
      <c r="D19" s="75" t="s">
        <v>47</v>
      </c>
      <c r="E19" s="76" t="s">
        <v>45</v>
      </c>
      <c r="F19" s="77">
        <v>3000</v>
      </c>
      <c r="G19" s="61" t="s">
        <v>64</v>
      </c>
      <c r="H19" s="76" t="s">
        <v>71</v>
      </c>
      <c r="I19" s="76" t="s">
        <v>46</v>
      </c>
      <c r="J19" s="78">
        <f>GastosDetallados[[#This Row],[Fecha(s) o periodo(s) en que se ejercen los recursos (día/mes/año)]]</f>
        <v>44330</v>
      </c>
    </row>
    <row r="20" spans="2:10" ht="30" customHeight="1" x14ac:dyDescent="0.35">
      <c r="B20" s="73">
        <v>64</v>
      </c>
      <c r="C20" s="74">
        <v>44355</v>
      </c>
      <c r="D20" s="75" t="s">
        <v>47</v>
      </c>
      <c r="E20" s="76" t="s">
        <v>45</v>
      </c>
      <c r="F20" s="77">
        <v>3000</v>
      </c>
      <c r="G20" s="76" t="s">
        <v>64</v>
      </c>
      <c r="H20" s="76" t="s">
        <v>71</v>
      </c>
      <c r="I20" s="76" t="s">
        <v>46</v>
      </c>
      <c r="J20" s="78">
        <f>GastosDetallados[[#This Row],[Fecha(s) o periodo(s) en que se ejercen los recursos (día/mes/año)]]</f>
        <v>44355</v>
      </c>
    </row>
    <row r="21" spans="2:10" ht="30" customHeight="1" x14ac:dyDescent="0.35">
      <c r="B21" s="73">
        <v>61</v>
      </c>
      <c r="C21" s="74">
        <v>44355</v>
      </c>
      <c r="D21" s="75" t="s">
        <v>47</v>
      </c>
      <c r="E21" s="76" t="s">
        <v>45</v>
      </c>
      <c r="F21" s="77">
        <v>1000</v>
      </c>
      <c r="G21" s="76" t="s">
        <v>63</v>
      </c>
      <c r="H21" s="76" t="s">
        <v>51</v>
      </c>
      <c r="I21" s="76" t="s">
        <v>46</v>
      </c>
      <c r="J21" s="78">
        <f>GastosDetallados[[#This Row],[Fecha(s) o periodo(s) en que se ejercen los recursos (día/mes/año)]]</f>
        <v>44355</v>
      </c>
    </row>
    <row r="22" spans="2:10" ht="30" customHeight="1" x14ac:dyDescent="0.35">
      <c r="B22" s="73">
        <v>66</v>
      </c>
      <c r="C22" s="74">
        <v>44362</v>
      </c>
      <c r="D22" s="75" t="s">
        <v>47</v>
      </c>
      <c r="E22" s="76" t="s">
        <v>45</v>
      </c>
      <c r="F22" s="77">
        <v>1160</v>
      </c>
      <c r="G22" s="76" t="s">
        <v>40</v>
      </c>
      <c r="H22" s="76" t="s">
        <v>62</v>
      </c>
      <c r="I22" s="76" t="s">
        <v>46</v>
      </c>
      <c r="J22" s="78">
        <f>GastosDetallados[[#This Row],[Fecha(s) o periodo(s) en que se ejercen los recursos (día/mes/año)]]</f>
        <v>44362</v>
      </c>
    </row>
    <row r="23" spans="2:10" ht="30" customHeight="1" x14ac:dyDescent="0.35">
      <c r="B23" s="73">
        <v>64</v>
      </c>
      <c r="C23" s="74">
        <v>44291</v>
      </c>
      <c r="D23" s="75" t="s">
        <v>47</v>
      </c>
      <c r="E23" s="76" t="s">
        <v>45</v>
      </c>
      <c r="F23" s="77">
        <v>8178</v>
      </c>
      <c r="G23" s="61" t="s">
        <v>64</v>
      </c>
      <c r="H23" s="76" t="s">
        <v>72</v>
      </c>
      <c r="I23" s="76" t="s">
        <v>46</v>
      </c>
      <c r="J23" s="78">
        <f>GastosDetallados[[#This Row],[Fecha(s) o periodo(s) en que se ejercen los recursos (día/mes/año)]]</f>
        <v>44291</v>
      </c>
    </row>
    <row r="24" spans="2:10" ht="30" customHeight="1" x14ac:dyDescent="0.35">
      <c r="B24" s="73">
        <v>64</v>
      </c>
      <c r="C24" s="74">
        <v>44391</v>
      </c>
      <c r="D24" s="75" t="s">
        <v>47</v>
      </c>
      <c r="E24" s="76" t="s">
        <v>45</v>
      </c>
      <c r="F24" s="77">
        <v>3000</v>
      </c>
      <c r="G24" s="76" t="s">
        <v>64</v>
      </c>
      <c r="H24" s="76" t="s">
        <v>71</v>
      </c>
      <c r="I24" s="76" t="s">
        <v>46</v>
      </c>
      <c r="J24" s="78">
        <f>GastosDetallados[[#This Row],[Fecha(s) o periodo(s) en que se ejercen los recursos (día/mes/año)]]</f>
        <v>44391</v>
      </c>
    </row>
    <row r="25" spans="2:10" ht="30" customHeight="1" x14ac:dyDescent="0.35">
      <c r="B25" s="73">
        <v>61</v>
      </c>
      <c r="C25" s="74">
        <v>44392</v>
      </c>
      <c r="D25" s="75" t="s">
        <v>47</v>
      </c>
      <c r="E25" s="76" t="s">
        <v>45</v>
      </c>
      <c r="F25" s="77">
        <v>7000</v>
      </c>
      <c r="G25" s="76" t="s">
        <v>63</v>
      </c>
      <c r="H25" s="76" t="s">
        <v>51</v>
      </c>
      <c r="I25" s="76" t="s">
        <v>46</v>
      </c>
      <c r="J25" s="78">
        <f>GastosDetallados[[#This Row],[Fecha(s) o periodo(s) en que se ejercen los recursos (día/mes/año)]]</f>
        <v>44392</v>
      </c>
    </row>
    <row r="26" spans="2:10" ht="30" customHeight="1" x14ac:dyDescent="0.35">
      <c r="B26" s="73">
        <v>66</v>
      </c>
      <c r="C26" s="74">
        <v>44391</v>
      </c>
      <c r="D26" s="75" t="s">
        <v>47</v>
      </c>
      <c r="E26" s="76" t="s">
        <v>45</v>
      </c>
      <c r="F26" s="77">
        <v>1450</v>
      </c>
      <c r="G26" s="76" t="s">
        <v>40</v>
      </c>
      <c r="H26" s="76" t="s">
        <v>62</v>
      </c>
      <c r="I26" s="76" t="s">
        <v>46</v>
      </c>
      <c r="J26" s="78">
        <f>GastosDetallados[[#This Row],[Fecha(s) o periodo(s) en que se ejercen los recursos (día/mes/año)]]</f>
        <v>44391</v>
      </c>
    </row>
    <row r="27" spans="2:10" ht="30" customHeight="1" x14ac:dyDescent="0.35">
      <c r="B27" s="73">
        <v>61</v>
      </c>
      <c r="C27" s="74">
        <v>44405</v>
      </c>
      <c r="D27" s="75" t="s">
        <v>47</v>
      </c>
      <c r="E27" s="76" t="s">
        <v>45</v>
      </c>
      <c r="F27" s="77">
        <v>1923.7</v>
      </c>
      <c r="G27" s="76" t="s">
        <v>63</v>
      </c>
      <c r="H27" s="76" t="s">
        <v>73</v>
      </c>
      <c r="I27" s="76" t="s">
        <v>46</v>
      </c>
      <c r="J27" s="78">
        <f>GastosDetallados[[#This Row],[Fecha(s) o periodo(s) en que se ejercen los recursos (día/mes/año)]]</f>
        <v>44405</v>
      </c>
    </row>
    <row r="28" spans="2:10" ht="30" customHeight="1" x14ac:dyDescent="0.35">
      <c r="B28" s="73">
        <v>64</v>
      </c>
      <c r="C28" s="74">
        <v>44419</v>
      </c>
      <c r="D28" s="75" t="s">
        <v>47</v>
      </c>
      <c r="E28" s="76" t="s">
        <v>45</v>
      </c>
      <c r="F28" s="77">
        <v>3000</v>
      </c>
      <c r="G28" s="76" t="s">
        <v>64</v>
      </c>
      <c r="H28" s="76" t="s">
        <v>71</v>
      </c>
      <c r="I28" s="76" t="s">
        <v>46</v>
      </c>
      <c r="J28" s="78">
        <f>GastosDetallados[[#This Row],[Fecha(s) o periodo(s) en que se ejercen los recursos (día/mes/año)]]</f>
        <v>44419</v>
      </c>
    </row>
    <row r="29" spans="2:10" ht="30" customHeight="1" x14ac:dyDescent="0.35">
      <c r="B29" s="80">
        <v>61</v>
      </c>
      <c r="C29" s="81">
        <v>44419</v>
      </c>
      <c r="D29" s="82" t="s">
        <v>47</v>
      </c>
      <c r="E29" s="61" t="s">
        <v>45</v>
      </c>
      <c r="F29" s="83">
        <v>1000</v>
      </c>
      <c r="G29" s="76" t="s">
        <v>63</v>
      </c>
      <c r="H29" s="61" t="s">
        <v>51</v>
      </c>
      <c r="I29" s="61" t="s">
        <v>46</v>
      </c>
      <c r="J29" s="68">
        <f>GastosDetallados[[#This Row],[Fecha(s) o periodo(s) en que se ejercen los recursos (día/mes/año)]]</f>
        <v>44419</v>
      </c>
    </row>
    <row r="30" spans="2:10" ht="30" customHeight="1" x14ac:dyDescent="0.35">
      <c r="B30" s="73">
        <v>66</v>
      </c>
      <c r="C30" s="74">
        <v>44421</v>
      </c>
      <c r="D30" s="75" t="s">
        <v>47</v>
      </c>
      <c r="E30" s="76" t="s">
        <v>45</v>
      </c>
      <c r="F30" s="77">
        <v>1160</v>
      </c>
      <c r="G30" s="76" t="s">
        <v>40</v>
      </c>
      <c r="H30" s="76" t="s">
        <v>62</v>
      </c>
      <c r="I30" s="76" t="s">
        <v>46</v>
      </c>
      <c r="J30" s="78">
        <f>GastosDetallados[[#This Row],[Fecha(s) o periodo(s) en que se ejercen los recursos (día/mes/año)]]</f>
        <v>44421</v>
      </c>
    </row>
    <row r="31" spans="2:10" ht="30" customHeight="1" x14ac:dyDescent="0.35">
      <c r="B31" s="73">
        <v>64</v>
      </c>
      <c r="C31" s="74">
        <v>44434</v>
      </c>
      <c r="D31" s="75" t="s">
        <v>47</v>
      </c>
      <c r="E31" s="76" t="s">
        <v>45</v>
      </c>
      <c r="F31" s="77">
        <v>587</v>
      </c>
      <c r="G31" s="76" t="s">
        <v>64</v>
      </c>
      <c r="H31" s="76" t="s">
        <v>69</v>
      </c>
      <c r="I31" s="76" t="s">
        <v>46</v>
      </c>
      <c r="J31" s="78">
        <f>GastosDetallados[[#This Row],[Fecha(s) o periodo(s) en que se ejercen los recursos (día/mes/año)]]</f>
        <v>44434</v>
      </c>
    </row>
    <row r="32" spans="2:10" ht="30" customHeight="1" x14ac:dyDescent="0.35">
      <c r="B32" s="73">
        <v>64</v>
      </c>
      <c r="C32" s="74">
        <v>44434</v>
      </c>
      <c r="D32" s="75" t="s">
        <v>47</v>
      </c>
      <c r="E32" s="76" t="s">
        <v>45</v>
      </c>
      <c r="F32" s="77">
        <v>340</v>
      </c>
      <c r="G32" s="76" t="s">
        <v>64</v>
      </c>
      <c r="H32" s="76" t="s">
        <v>74</v>
      </c>
      <c r="I32" s="76" t="s">
        <v>46</v>
      </c>
      <c r="J32" s="78">
        <f>GastosDetallados[[#This Row],[Fecha(s) o periodo(s) en que se ejercen los recursos (día/mes/año)]]</f>
        <v>44434</v>
      </c>
    </row>
    <row r="33" spans="2:10" ht="30" customHeight="1" x14ac:dyDescent="0.35">
      <c r="B33" s="73">
        <v>64</v>
      </c>
      <c r="C33" s="74">
        <v>44449</v>
      </c>
      <c r="D33" s="75" t="s">
        <v>47</v>
      </c>
      <c r="E33" s="76" t="s">
        <v>45</v>
      </c>
      <c r="F33" s="77">
        <v>3000</v>
      </c>
      <c r="G33" s="76" t="s">
        <v>64</v>
      </c>
      <c r="H33" s="76" t="s">
        <v>71</v>
      </c>
      <c r="I33" s="76" t="s">
        <v>46</v>
      </c>
      <c r="J33" s="78">
        <f>GastosDetallados[[#This Row],[Fecha(s) o periodo(s) en que se ejercen los recursos (día/mes/año)]]</f>
        <v>44449</v>
      </c>
    </row>
    <row r="34" spans="2:10" ht="30" customHeight="1" x14ac:dyDescent="0.35">
      <c r="B34" s="73">
        <v>61</v>
      </c>
      <c r="C34" s="74">
        <v>44449</v>
      </c>
      <c r="D34" s="75" t="s">
        <v>47</v>
      </c>
      <c r="E34" s="76" t="s">
        <v>45</v>
      </c>
      <c r="F34" s="77">
        <v>1000</v>
      </c>
      <c r="G34" s="76" t="s">
        <v>63</v>
      </c>
      <c r="H34" s="76" t="s">
        <v>51</v>
      </c>
      <c r="I34" s="76" t="s">
        <v>46</v>
      </c>
      <c r="J34" s="78">
        <f>GastosDetallados[[#This Row],[Fecha(s) o periodo(s) en que se ejercen los recursos (día/mes/año)]]</f>
        <v>44449</v>
      </c>
    </row>
    <row r="35" spans="2:10" ht="30" customHeight="1" x14ac:dyDescent="0.35">
      <c r="B35" s="73">
        <v>66</v>
      </c>
      <c r="C35" s="74">
        <v>44453</v>
      </c>
      <c r="D35" s="75" t="s">
        <v>47</v>
      </c>
      <c r="E35" s="76" t="s">
        <v>45</v>
      </c>
      <c r="F35" s="77">
        <v>1160</v>
      </c>
      <c r="G35" s="76" t="s">
        <v>40</v>
      </c>
      <c r="H35" s="76" t="s">
        <v>62</v>
      </c>
      <c r="I35" s="76" t="s">
        <v>46</v>
      </c>
      <c r="J35" s="78">
        <f>GastosDetallados[[#This Row],[Fecha(s) o periodo(s) en que se ejercen los recursos (día/mes/año)]]</f>
        <v>44453</v>
      </c>
    </row>
    <row r="36" spans="2:10" ht="30" customHeight="1" x14ac:dyDescent="0.35">
      <c r="B36" s="73">
        <v>61</v>
      </c>
      <c r="C36" s="74">
        <v>44449</v>
      </c>
      <c r="D36" s="75" t="s">
        <v>47</v>
      </c>
      <c r="E36" s="76" t="s">
        <v>45</v>
      </c>
      <c r="F36" s="77">
        <v>2552</v>
      </c>
      <c r="G36" s="76" t="s">
        <v>63</v>
      </c>
      <c r="H36" s="76" t="s">
        <v>75</v>
      </c>
      <c r="I36" s="76" t="s">
        <v>46</v>
      </c>
      <c r="J36" s="78">
        <f>GastosDetallados[[#This Row],[Fecha(s) o periodo(s) en que se ejercen los recursos (día/mes/año)]]</f>
        <v>44449</v>
      </c>
    </row>
    <row r="37" spans="2:10" ht="30" customHeight="1" x14ac:dyDescent="0.35">
      <c r="B37" s="73">
        <v>61</v>
      </c>
      <c r="C37" s="74">
        <v>44449</v>
      </c>
      <c r="D37" s="75" t="s">
        <v>47</v>
      </c>
      <c r="E37" s="76" t="s">
        <v>45</v>
      </c>
      <c r="F37" s="77">
        <v>1290</v>
      </c>
      <c r="G37" s="76" t="s">
        <v>63</v>
      </c>
      <c r="H37" s="76" t="s">
        <v>76</v>
      </c>
      <c r="I37" s="76" t="s">
        <v>46</v>
      </c>
      <c r="J37" s="78">
        <f>GastosDetallados[[#This Row],[Fecha(s) o periodo(s) en que se ejercen los recursos (día/mes/año)]]</f>
        <v>44449</v>
      </c>
    </row>
    <row r="38" spans="2:10" ht="30" customHeight="1" x14ac:dyDescent="0.35">
      <c r="B38" s="73">
        <v>99</v>
      </c>
      <c r="C38" s="74">
        <v>44474</v>
      </c>
      <c r="D38" s="75" t="s">
        <v>47</v>
      </c>
      <c r="E38" s="76" t="s">
        <v>45</v>
      </c>
      <c r="F38" s="77">
        <v>788</v>
      </c>
      <c r="G38" s="76" t="s">
        <v>41</v>
      </c>
      <c r="H38" s="76" t="s">
        <v>78</v>
      </c>
      <c r="I38" s="76" t="s">
        <v>46</v>
      </c>
      <c r="J38" s="78">
        <f>GastosDetallados[[#This Row],[Fecha(s) o periodo(s) en que se ejercen los recursos (día/mes/año)]]</f>
        <v>44474</v>
      </c>
    </row>
    <row r="39" spans="2:10" ht="30" customHeight="1" x14ac:dyDescent="0.35">
      <c r="B39" s="73">
        <v>61</v>
      </c>
      <c r="C39" s="74">
        <v>44474</v>
      </c>
      <c r="D39" s="75" t="s">
        <v>47</v>
      </c>
      <c r="E39" s="76" t="s">
        <v>45</v>
      </c>
      <c r="F39" s="77">
        <v>248</v>
      </c>
      <c r="G39" s="76" t="s">
        <v>63</v>
      </c>
      <c r="H39" s="76" t="s">
        <v>79</v>
      </c>
      <c r="I39" s="76" t="s">
        <v>46</v>
      </c>
      <c r="J39" s="78">
        <f>GastosDetallados[[#This Row],[Fecha(s) o periodo(s) en que se ejercen los recursos (día/mes/año)]]</f>
        <v>44474</v>
      </c>
    </row>
    <row r="40" spans="2:10" ht="30" customHeight="1" x14ac:dyDescent="0.35">
      <c r="B40" s="73">
        <v>66</v>
      </c>
      <c r="C40" s="74">
        <v>44484</v>
      </c>
      <c r="D40" s="75" t="s">
        <v>47</v>
      </c>
      <c r="E40" s="76" t="s">
        <v>45</v>
      </c>
      <c r="F40" s="77">
        <v>1450</v>
      </c>
      <c r="G40" s="76" t="s">
        <v>40</v>
      </c>
      <c r="H40" s="76" t="s">
        <v>62</v>
      </c>
      <c r="I40" s="76" t="s">
        <v>46</v>
      </c>
      <c r="J40" s="78">
        <f>GastosDetallados[[#This Row],[Fecha(s) o periodo(s) en que se ejercen los recursos (día/mes/año)]]</f>
        <v>44484</v>
      </c>
    </row>
    <row r="41" spans="2:10" ht="30" customHeight="1" x14ac:dyDescent="0.35">
      <c r="B41" s="73">
        <v>61</v>
      </c>
      <c r="C41" s="74">
        <v>44484</v>
      </c>
      <c r="D41" s="75" t="s">
        <v>47</v>
      </c>
      <c r="E41" s="76" t="s">
        <v>45</v>
      </c>
      <c r="F41" s="77">
        <v>7000</v>
      </c>
      <c r="G41" s="76" t="s">
        <v>63</v>
      </c>
      <c r="H41" s="76" t="s">
        <v>51</v>
      </c>
      <c r="I41" s="76" t="s">
        <v>46</v>
      </c>
      <c r="J41" s="78">
        <f>GastosDetallados[[#This Row],[Fecha(s) o periodo(s) en que se ejercen los recursos (día/mes/año)]]</f>
        <v>44484</v>
      </c>
    </row>
    <row r="42" spans="2:10" ht="30" customHeight="1" x14ac:dyDescent="0.35">
      <c r="B42" s="73">
        <v>64</v>
      </c>
      <c r="C42" s="74">
        <v>44484</v>
      </c>
      <c r="D42" s="75" t="s">
        <v>47</v>
      </c>
      <c r="E42" s="76" t="s">
        <v>45</v>
      </c>
      <c r="F42" s="77">
        <v>3000</v>
      </c>
      <c r="G42" s="76" t="s">
        <v>64</v>
      </c>
      <c r="H42" s="76" t="s">
        <v>71</v>
      </c>
      <c r="I42" s="76" t="s">
        <v>46</v>
      </c>
      <c r="J42" s="78">
        <f>GastosDetallados[[#This Row],[Fecha(s) o periodo(s) en que se ejercen los recursos (día/mes/año)]]</f>
        <v>44484</v>
      </c>
    </row>
    <row r="43" spans="2:10" ht="30" customHeight="1" x14ac:dyDescent="0.35">
      <c r="B43" s="73">
        <v>99</v>
      </c>
      <c r="C43" s="74">
        <v>44484</v>
      </c>
      <c r="D43" s="75" t="s">
        <v>47</v>
      </c>
      <c r="E43" s="76" t="s">
        <v>45</v>
      </c>
      <c r="F43" s="77">
        <v>2728.61</v>
      </c>
      <c r="G43" s="76" t="s">
        <v>41</v>
      </c>
      <c r="H43" s="76" t="s">
        <v>78</v>
      </c>
      <c r="I43" s="76" t="s">
        <v>46</v>
      </c>
      <c r="J43" s="78">
        <f>GastosDetallados[[#This Row],[Fecha(s) o periodo(s) en que se ejercen los recursos (día/mes/año)]]</f>
        <v>44484</v>
      </c>
    </row>
    <row r="44" spans="2:10" ht="30" customHeight="1" x14ac:dyDescent="0.35">
      <c r="B44" s="73">
        <v>99</v>
      </c>
      <c r="C44" s="74">
        <v>44497</v>
      </c>
      <c r="D44" s="75" t="s">
        <v>47</v>
      </c>
      <c r="E44" s="76" t="s">
        <v>45</v>
      </c>
      <c r="F44" s="77">
        <v>3742.4</v>
      </c>
      <c r="G44" s="76" t="s">
        <v>41</v>
      </c>
      <c r="H44" s="76" t="s">
        <v>78</v>
      </c>
      <c r="I44" s="76" t="s">
        <v>46</v>
      </c>
      <c r="J44" s="78">
        <f>GastosDetallados[[#This Row],[Fecha(s) o periodo(s) en que se ejercen los recursos (día/mes/año)]]</f>
        <v>44497</v>
      </c>
    </row>
    <row r="45" spans="2:10" ht="30" customHeight="1" x14ac:dyDescent="0.35">
      <c r="B45" s="80">
        <v>61</v>
      </c>
      <c r="C45" s="81">
        <v>44509</v>
      </c>
      <c r="D45" s="82" t="s">
        <v>47</v>
      </c>
      <c r="E45" s="61" t="s">
        <v>45</v>
      </c>
      <c r="F45" s="83">
        <v>1000</v>
      </c>
      <c r="G45" s="61" t="s">
        <v>63</v>
      </c>
      <c r="H45" s="61" t="s">
        <v>51</v>
      </c>
      <c r="I45" s="61" t="s">
        <v>46</v>
      </c>
      <c r="J45" s="68">
        <f>GastosDetallados[[#This Row],[Fecha(s) o periodo(s) en que se ejercen los recursos (día/mes/año)]]</f>
        <v>44509</v>
      </c>
    </row>
    <row r="46" spans="2:10" ht="30" customHeight="1" x14ac:dyDescent="0.35">
      <c r="B46" s="73">
        <v>64</v>
      </c>
      <c r="C46" s="74">
        <v>44509</v>
      </c>
      <c r="D46" s="75" t="s">
        <v>47</v>
      </c>
      <c r="E46" s="76" t="s">
        <v>45</v>
      </c>
      <c r="F46" s="77">
        <v>3000</v>
      </c>
      <c r="G46" s="76" t="s">
        <v>64</v>
      </c>
      <c r="H46" s="76" t="s">
        <v>71</v>
      </c>
      <c r="I46" s="76" t="s">
        <v>46</v>
      </c>
      <c r="J46" s="78">
        <f>GastosDetallados[[#This Row],[Fecha(s) o periodo(s) en que se ejercen los recursos (día/mes/año)]]</f>
        <v>44509</v>
      </c>
    </row>
    <row r="47" spans="2:10" ht="30" customHeight="1" x14ac:dyDescent="0.35">
      <c r="B47" s="73">
        <v>66</v>
      </c>
      <c r="C47" s="74">
        <v>44512</v>
      </c>
      <c r="D47" s="75" t="s">
        <v>47</v>
      </c>
      <c r="E47" s="76" t="s">
        <v>45</v>
      </c>
      <c r="F47" s="77">
        <v>1160</v>
      </c>
      <c r="G47" s="76" t="s">
        <v>40</v>
      </c>
      <c r="H47" s="76" t="s">
        <v>62</v>
      </c>
      <c r="I47" s="76" t="s">
        <v>46</v>
      </c>
      <c r="J47" s="78">
        <f>GastosDetallados[[#This Row],[Fecha(s) o periodo(s) en que se ejercen los recursos (día/mes/año)]]</f>
        <v>44512</v>
      </c>
    </row>
    <row r="48" spans="2:10" ht="30" customHeight="1" x14ac:dyDescent="0.35">
      <c r="B48" s="73">
        <v>99</v>
      </c>
      <c r="C48" s="74">
        <v>44519</v>
      </c>
      <c r="D48" s="75" t="s">
        <v>47</v>
      </c>
      <c r="E48" s="76" t="s">
        <v>45</v>
      </c>
      <c r="F48" s="77">
        <v>4210.17</v>
      </c>
      <c r="G48" s="76" t="s">
        <v>41</v>
      </c>
      <c r="H48" s="76" t="s">
        <v>78</v>
      </c>
      <c r="I48" s="76" t="s">
        <v>46</v>
      </c>
      <c r="J48" s="78">
        <f>GastosDetallados[[#This Row],[Fecha(s) o periodo(s) en que se ejercen los recursos (día/mes/año)]]</f>
        <v>44519</v>
      </c>
    </row>
    <row r="49" spans="2:10" ht="30" customHeight="1" x14ac:dyDescent="0.35">
      <c r="B49" s="73">
        <v>64</v>
      </c>
      <c r="C49" s="74">
        <v>44525</v>
      </c>
      <c r="D49" s="75" t="s">
        <v>47</v>
      </c>
      <c r="E49" s="76" t="s">
        <v>45</v>
      </c>
      <c r="F49" s="77">
        <v>497.2</v>
      </c>
      <c r="G49" s="76" t="s">
        <v>64</v>
      </c>
      <c r="H49" s="76" t="s">
        <v>71</v>
      </c>
      <c r="I49" s="76" t="s">
        <v>46</v>
      </c>
      <c r="J49" s="78">
        <f>GastosDetallados[[#This Row],[Fecha(s) o periodo(s) en que se ejercen los recursos (día/mes/año)]]</f>
        <v>44525</v>
      </c>
    </row>
    <row r="50" spans="2:10" ht="30" customHeight="1" x14ac:dyDescent="0.35">
      <c r="B50" s="73">
        <v>64</v>
      </c>
      <c r="C50" s="74">
        <v>44525</v>
      </c>
      <c r="D50" s="75" t="s">
        <v>47</v>
      </c>
      <c r="E50" s="76" t="s">
        <v>45</v>
      </c>
      <c r="F50" s="77">
        <v>16864.53</v>
      </c>
      <c r="G50" s="76" t="s">
        <v>64</v>
      </c>
      <c r="H50" s="76" t="s">
        <v>80</v>
      </c>
      <c r="I50" s="76" t="s">
        <v>46</v>
      </c>
      <c r="J50" s="78">
        <f>GastosDetallados[[#This Row],[Fecha(s) o periodo(s) en que se ejercen los recursos (día/mes/año)]]</f>
        <v>44525</v>
      </c>
    </row>
    <row r="51" spans="2:10" ht="30" customHeight="1" x14ac:dyDescent="0.35">
      <c r="B51" s="73">
        <v>99</v>
      </c>
      <c r="C51" s="74">
        <v>44532</v>
      </c>
      <c r="D51" s="75" t="s">
        <v>47</v>
      </c>
      <c r="E51" s="76" t="s">
        <v>81</v>
      </c>
      <c r="F51" s="77">
        <v>2149.67</v>
      </c>
      <c r="G51" s="76" t="s">
        <v>41</v>
      </c>
      <c r="H51" s="76" t="s">
        <v>78</v>
      </c>
      <c r="I51" s="76" t="s">
        <v>46</v>
      </c>
      <c r="J51" s="78">
        <f>GastosDetallados[[#This Row],[Fecha(s) o periodo(s) en que se ejercen los recursos (día/mes/año)]]</f>
        <v>44532</v>
      </c>
    </row>
    <row r="52" spans="2:10" ht="30" customHeight="1" x14ac:dyDescent="0.35">
      <c r="B52" s="73">
        <v>61</v>
      </c>
      <c r="C52" s="74">
        <v>44540</v>
      </c>
      <c r="D52" s="75" t="s">
        <v>47</v>
      </c>
      <c r="E52" s="76" t="s">
        <v>81</v>
      </c>
      <c r="F52" s="77">
        <v>14307</v>
      </c>
      <c r="G52" s="76" t="s">
        <v>63</v>
      </c>
      <c r="H52" s="76" t="s">
        <v>82</v>
      </c>
      <c r="I52" s="76" t="s">
        <v>46</v>
      </c>
      <c r="J52" s="78">
        <f>GastosDetallados[[#This Row],[Fecha(s) o periodo(s) en que se ejercen los recursos (día/mes/año)]]</f>
        <v>44540</v>
      </c>
    </row>
    <row r="53" spans="2:10" ht="30" customHeight="1" x14ac:dyDescent="0.35">
      <c r="B53" s="73">
        <v>99</v>
      </c>
      <c r="C53" s="74">
        <v>44540</v>
      </c>
      <c r="D53" s="75" t="s">
        <v>47</v>
      </c>
      <c r="E53" s="76" t="s">
        <v>81</v>
      </c>
      <c r="F53" s="77">
        <v>3174.77</v>
      </c>
      <c r="G53" s="76" t="s">
        <v>41</v>
      </c>
      <c r="H53" s="76" t="s">
        <v>78</v>
      </c>
      <c r="I53" s="76" t="s">
        <v>46</v>
      </c>
      <c r="J53" s="78">
        <f>GastosDetallados[[#This Row],[Fecha(s) o periodo(s) en que se ejercen los recursos (día/mes/año)]]</f>
        <v>44540</v>
      </c>
    </row>
    <row r="54" spans="2:10" ht="30" customHeight="1" x14ac:dyDescent="0.35">
      <c r="B54" s="73">
        <v>61</v>
      </c>
      <c r="C54" s="74">
        <v>44546</v>
      </c>
      <c r="D54" s="75" t="s">
        <v>47</v>
      </c>
      <c r="E54" s="76" t="s">
        <v>81</v>
      </c>
      <c r="F54" s="77">
        <v>8000</v>
      </c>
      <c r="G54" s="76" t="s">
        <v>63</v>
      </c>
      <c r="H54" s="76" t="s">
        <v>51</v>
      </c>
      <c r="I54" s="76" t="s">
        <v>46</v>
      </c>
      <c r="J54" s="78">
        <f>GastosDetallados[[#This Row],[Fecha(s) o periodo(s) en que se ejercen los recursos (día/mes/año)]]</f>
        <v>44546</v>
      </c>
    </row>
    <row r="55" spans="2:10" ht="30" customHeight="1" x14ac:dyDescent="0.35">
      <c r="B55" s="73">
        <v>64</v>
      </c>
      <c r="C55" s="74">
        <v>44547</v>
      </c>
      <c r="D55" s="75" t="s">
        <v>47</v>
      </c>
      <c r="E55" s="76" t="s">
        <v>81</v>
      </c>
      <c r="F55" s="77">
        <v>3000</v>
      </c>
      <c r="G55" s="76" t="s">
        <v>64</v>
      </c>
      <c r="H55" s="76" t="s">
        <v>71</v>
      </c>
      <c r="I55" s="76" t="s">
        <v>46</v>
      </c>
      <c r="J55" s="78">
        <f>GastosDetallados[[#This Row],[Fecha(s) o periodo(s) en que se ejercen los recursos (día/mes/año)]]</f>
        <v>44547</v>
      </c>
    </row>
    <row r="56" spans="2:10" ht="30" customHeight="1" x14ac:dyDescent="0.35">
      <c r="B56" s="73">
        <v>66</v>
      </c>
      <c r="C56" s="74">
        <v>44547</v>
      </c>
      <c r="D56" s="75" t="s">
        <v>47</v>
      </c>
      <c r="E56" s="76" t="s">
        <v>81</v>
      </c>
      <c r="F56" s="77">
        <v>1450</v>
      </c>
      <c r="G56" s="76" t="s">
        <v>40</v>
      </c>
      <c r="H56" s="76" t="s">
        <v>62</v>
      </c>
      <c r="I56" s="76" t="s">
        <v>46</v>
      </c>
      <c r="J56" s="78">
        <f>GastosDetallados[[#This Row],[Fecha(s) o periodo(s) en que se ejercen los recursos (día/mes/año)]]</f>
        <v>44547</v>
      </c>
    </row>
    <row r="57" spans="2:10" ht="30" customHeight="1" x14ac:dyDescent="0.35">
      <c r="B57" s="73">
        <v>61</v>
      </c>
      <c r="C57" s="74">
        <v>44917</v>
      </c>
      <c r="D57" s="75" t="s">
        <v>47</v>
      </c>
      <c r="E57" s="76" t="s">
        <v>81</v>
      </c>
      <c r="F57" s="77">
        <v>3200</v>
      </c>
      <c r="G57" s="76" t="s">
        <v>63</v>
      </c>
      <c r="H57" s="76" t="s">
        <v>83</v>
      </c>
      <c r="I57" s="76" t="s">
        <v>46</v>
      </c>
      <c r="J57" s="78">
        <f>GastosDetallados[[#This Row],[Fecha(s) o periodo(s) en que se ejercen los recursos (día/mes/año)]]</f>
        <v>44917</v>
      </c>
    </row>
  </sheetData>
  <mergeCells count="3">
    <mergeCell ref="B3:F3"/>
    <mergeCell ref="G3:J3"/>
    <mergeCell ref="B2:J2"/>
  </mergeCells>
  <dataValidations count="12">
    <dataValidation allowBlank="1" showErrorMessage="1" prompt="Escriba el código de contabilidad en esta columna bajo este encabezado" sqref="B4"/>
    <dataValidation allowBlank="1" showErrorMessage="1" prompt="Escriba la fecha de facturación en la columna con este encabezado" sqref="C4"/>
    <dataValidation allowBlank="1" showErrorMessage="1" prompt="Escriba el número de la factura en la columna con este encabezado" sqref="D4"/>
    <dataValidation allowBlank="1" showErrorMessage="1" prompt="Escriba el nombre del solicitante en la columna con este encabezado" sqref="E4"/>
    <dataValidation allowBlank="1" showErrorMessage="1" prompt="Escriba el importe del cheque en la columna con este encabezado" sqref="F4"/>
    <dataValidation allowBlank="1" showErrorMessage="1" prompt="Escriba el nombre del beneficiario en la columna con este encabezado" sqref="G4"/>
    <dataValidation allowBlank="1" showErrorMessage="1" prompt="Escriba el propósito del cheque en la columna con este encabezado" sqref="H4"/>
    <dataValidation allowBlank="1" showErrorMessage="1" prompt="Escriba el método de distribución en la columna con este encabezado" sqref="I4"/>
    <dataValidation allowBlank="1" showErrorMessage="1" prompt="Escriba la fecha del archivo en la columna con este encabezado" sqref="J4"/>
    <dataValidation allowBlank="1" showErrorMessage="1" prompt="El título de esta hoja de cálculo se encuentra en esta celda. La segmentación para filtrar la tabla por el título de la cuenta está en la celda B3. No elimine las fórmulas en las celdas G3 a O4" sqref="B2:J2"/>
    <dataValidation allowBlank="1" showInputMessage="1" showErrorMessage="1" prompt="Vínculo de navegación. Seleccione para ir al RESUMEN DE GASTOS MENSUALES"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26"/>
  <sheetViews>
    <sheetView zoomScale="70" zoomScaleNormal="70" workbookViewId="0">
      <selection activeCell="M13" sqref="M13"/>
    </sheetView>
  </sheetViews>
  <sheetFormatPr baseColWidth="10" defaultColWidth="11" defaultRowHeight="14.25" x14ac:dyDescent="0.2"/>
  <cols>
    <col min="1" max="1" width="2.125" style="44" customWidth="1"/>
    <col min="2" max="2" width="12.625" style="44" customWidth="1"/>
    <col min="3" max="3" width="29.125" style="44" bestFit="1" customWidth="1"/>
    <col min="4" max="4" width="15.125" style="44" bestFit="1" customWidth="1"/>
    <col min="5" max="5" width="15.625" style="44" bestFit="1" customWidth="1"/>
    <col min="6" max="10" width="15.125" style="44" bestFit="1" customWidth="1"/>
    <col min="11" max="11" width="16.125" style="44" customWidth="1"/>
    <col min="12" max="13" width="15.125" style="44" bestFit="1" customWidth="1"/>
    <col min="14" max="14" width="16" style="44" bestFit="1" customWidth="1"/>
    <col min="15" max="15" width="15.125" style="44" bestFit="1" customWidth="1"/>
    <col min="16" max="16" width="16" style="44" bestFit="1" customWidth="1"/>
    <col min="17" max="16384" width="11" style="44"/>
  </cols>
  <sheetData>
    <row r="1" spans="1:16" customFormat="1" ht="15" customHeight="1" x14ac:dyDescent="0.2">
      <c r="A1" s="44"/>
    </row>
    <row r="2" spans="1:16" customFormat="1" ht="12" customHeight="1" x14ac:dyDescent="0.35">
      <c r="B2" s="91" t="s">
        <v>54</v>
      </c>
      <c r="C2" s="91"/>
      <c r="D2" s="91"/>
      <c r="E2" s="91"/>
      <c r="F2" s="91"/>
      <c r="G2" s="91"/>
      <c r="H2" s="91"/>
      <c r="I2" s="91"/>
      <c r="J2" s="91"/>
      <c r="K2" s="91"/>
      <c r="L2" s="91"/>
      <c r="M2" s="91"/>
      <c r="N2" s="91"/>
      <c r="O2" s="91"/>
      <c r="P2" s="91"/>
    </row>
    <row r="3" spans="1:16" customFormat="1" ht="12" customHeight="1" x14ac:dyDescent="0.35">
      <c r="B3" s="91"/>
      <c r="C3" s="91"/>
      <c r="D3" s="91"/>
      <c r="E3" s="91"/>
      <c r="F3" s="91"/>
      <c r="G3" s="91"/>
      <c r="H3" s="91"/>
      <c r="I3" s="91"/>
      <c r="J3" s="91"/>
      <c r="K3" s="91"/>
      <c r="L3" s="91"/>
      <c r="M3" s="91"/>
      <c r="N3" s="91"/>
      <c r="O3" s="91"/>
      <c r="P3" s="91"/>
    </row>
    <row r="4" spans="1:16" customFormat="1" ht="12" customHeight="1" x14ac:dyDescent="0.35">
      <c r="B4" s="91"/>
      <c r="C4" s="91"/>
      <c r="D4" s="91"/>
      <c r="E4" s="91"/>
      <c r="F4" s="91"/>
      <c r="G4" s="91"/>
      <c r="H4" s="91"/>
      <c r="I4" s="91"/>
      <c r="J4" s="91"/>
      <c r="K4" s="91"/>
      <c r="L4" s="91"/>
      <c r="M4" s="91"/>
      <c r="N4" s="91"/>
      <c r="O4" s="91"/>
      <c r="P4" s="91"/>
    </row>
    <row r="5" spans="1:16" customFormat="1" ht="12" customHeight="1" x14ac:dyDescent="0.35">
      <c r="B5" s="91"/>
      <c r="C5" s="91"/>
      <c r="D5" s="91"/>
      <c r="E5" s="91"/>
      <c r="F5" s="91"/>
      <c r="G5" s="91"/>
      <c r="H5" s="91"/>
      <c r="I5" s="91"/>
      <c r="J5" s="91"/>
      <c r="K5" s="91"/>
      <c r="L5" s="91"/>
      <c r="M5" s="91"/>
      <c r="N5" s="91"/>
      <c r="O5" s="91"/>
      <c r="P5" s="91"/>
    </row>
    <row r="7" spans="1:16" ht="29.25" x14ac:dyDescent="0.35">
      <c r="D7" s="90">
        <v>2021</v>
      </c>
      <c r="E7" s="90"/>
      <c r="F7" s="90"/>
      <c r="G7" s="90"/>
      <c r="H7" s="90"/>
      <c r="I7" s="90"/>
      <c r="J7" s="90"/>
      <c r="K7" s="90"/>
      <c r="L7" s="90"/>
      <c r="M7" s="90"/>
      <c r="N7" s="90"/>
      <c r="O7" s="90"/>
    </row>
    <row r="8" spans="1:16" x14ac:dyDescent="0.2">
      <c r="D8" s="71">
        <v>44218</v>
      </c>
      <c r="E8" s="71"/>
      <c r="F8" s="71"/>
      <c r="G8" s="71"/>
      <c r="H8" s="71"/>
      <c r="I8" s="71"/>
      <c r="J8" s="71"/>
      <c r="K8" s="71">
        <v>44427</v>
      </c>
      <c r="L8" s="71">
        <v>44466</v>
      </c>
      <c r="M8" s="71">
        <v>44495</v>
      </c>
      <c r="N8" s="71">
        <v>44529</v>
      </c>
      <c r="O8" s="71"/>
    </row>
    <row r="9" spans="1:16" ht="58.5" x14ac:dyDescent="0.2">
      <c r="B9" s="56" t="s">
        <v>58</v>
      </c>
      <c r="C9" s="57" t="s">
        <v>59</v>
      </c>
      <c r="D9" s="72" t="s">
        <v>4</v>
      </c>
      <c r="E9" s="72" t="s">
        <v>5</v>
      </c>
      <c r="F9" s="72" t="s">
        <v>6</v>
      </c>
      <c r="G9" s="72" t="s">
        <v>7</v>
      </c>
      <c r="H9" s="72" t="s">
        <v>8</v>
      </c>
      <c r="I9" s="72" t="s">
        <v>9</v>
      </c>
      <c r="J9" s="72" t="s">
        <v>10</v>
      </c>
      <c r="K9" s="72" t="s">
        <v>11</v>
      </c>
      <c r="L9" s="72" t="s">
        <v>12</v>
      </c>
      <c r="M9" s="72" t="s">
        <v>13</v>
      </c>
      <c r="N9" s="72" t="s">
        <v>14</v>
      </c>
      <c r="O9" s="72" t="s">
        <v>15</v>
      </c>
      <c r="P9" s="57" t="s">
        <v>50</v>
      </c>
    </row>
    <row r="10" spans="1:16" x14ac:dyDescent="0.2">
      <c r="B10" s="46">
        <v>61</v>
      </c>
      <c r="C10" s="45" t="s">
        <v>65</v>
      </c>
      <c r="D10" s="70">
        <v>11215.39</v>
      </c>
      <c r="E10" s="70">
        <v>0</v>
      </c>
      <c r="F10" s="70">
        <v>0</v>
      </c>
      <c r="G10" s="70">
        <v>0</v>
      </c>
      <c r="H10" s="70">
        <v>0</v>
      </c>
      <c r="I10" s="70">
        <v>0</v>
      </c>
      <c r="J10" s="70">
        <v>0</v>
      </c>
      <c r="K10" s="70">
        <v>84000</v>
      </c>
      <c r="L10" s="70">
        <v>12000</v>
      </c>
      <c r="M10" s="70">
        <v>12000</v>
      </c>
      <c r="N10" s="70">
        <v>36000</v>
      </c>
      <c r="O10" s="70">
        <v>0</v>
      </c>
      <c r="P10" s="47">
        <f>SUM(D10:O10)</f>
        <v>155215.39000000001</v>
      </c>
    </row>
    <row r="11" spans="1:16" x14ac:dyDescent="0.2">
      <c r="B11" s="46">
        <v>64</v>
      </c>
      <c r="C11" s="45" t="s">
        <v>64</v>
      </c>
      <c r="D11" s="70">
        <v>11215.39</v>
      </c>
      <c r="E11" s="70">
        <v>0</v>
      </c>
      <c r="F11" s="70">
        <v>0</v>
      </c>
      <c r="G11" s="70">
        <v>0</v>
      </c>
      <c r="H11" s="70">
        <v>0</v>
      </c>
      <c r="I11" s="70">
        <v>0</v>
      </c>
      <c r="J11" s="70">
        <v>0</v>
      </c>
      <c r="K11" s="70">
        <v>84000</v>
      </c>
      <c r="L11" s="70">
        <v>12000</v>
      </c>
      <c r="M11" s="70">
        <v>12000</v>
      </c>
      <c r="N11" s="70">
        <v>36000</v>
      </c>
      <c r="O11" s="70">
        <v>0</v>
      </c>
      <c r="P11" s="47">
        <f t="shared" ref="P11:P16" si="0">SUM(D11:O11)</f>
        <v>155215.39000000001</v>
      </c>
    </row>
    <row r="12" spans="1:16" x14ac:dyDescent="0.2">
      <c r="B12" s="46">
        <v>66</v>
      </c>
      <c r="C12" s="45" t="s">
        <v>40</v>
      </c>
      <c r="D12" s="70">
        <v>0</v>
      </c>
      <c r="E12" s="70">
        <v>0</v>
      </c>
      <c r="F12" s="70">
        <v>0</v>
      </c>
      <c r="G12" s="70">
        <v>0</v>
      </c>
      <c r="H12" s="70">
        <v>0</v>
      </c>
      <c r="I12" s="70">
        <v>0</v>
      </c>
      <c r="J12" s="70">
        <v>0</v>
      </c>
      <c r="K12" s="70">
        <v>0</v>
      </c>
      <c r="L12" s="70">
        <v>0</v>
      </c>
      <c r="M12" s="70">
        <v>0</v>
      </c>
      <c r="N12" s="70">
        <v>43000</v>
      </c>
      <c r="O12" s="70">
        <v>0</v>
      </c>
      <c r="P12" s="47">
        <f t="shared" si="0"/>
        <v>43000</v>
      </c>
    </row>
    <row r="13" spans="1:16" x14ac:dyDescent="0.2">
      <c r="B13" s="46">
        <v>99</v>
      </c>
      <c r="C13" s="45" t="s">
        <v>41</v>
      </c>
      <c r="D13" s="70">
        <v>0</v>
      </c>
      <c r="E13" s="70">
        <v>0</v>
      </c>
      <c r="F13" s="70">
        <v>0</v>
      </c>
      <c r="G13" s="70">
        <v>0</v>
      </c>
      <c r="H13" s="70">
        <v>0</v>
      </c>
      <c r="I13" s="70">
        <v>0</v>
      </c>
      <c r="J13" s="70">
        <v>0</v>
      </c>
      <c r="K13" s="70">
        <v>0</v>
      </c>
      <c r="L13" s="70">
        <v>0</v>
      </c>
      <c r="M13" s="70">
        <v>0</v>
      </c>
      <c r="N13" s="70">
        <v>0</v>
      </c>
      <c r="O13" s="70">
        <v>0</v>
      </c>
      <c r="P13" s="47">
        <f t="shared" si="0"/>
        <v>0</v>
      </c>
    </row>
    <row r="14" spans="1:16" x14ac:dyDescent="0.2">
      <c r="B14" s="46">
        <v>89</v>
      </c>
      <c r="C14" s="45" t="s">
        <v>77</v>
      </c>
      <c r="D14" s="70"/>
      <c r="E14" s="70"/>
      <c r="F14" s="70"/>
      <c r="G14" s="70"/>
      <c r="H14" s="70"/>
      <c r="I14" s="70"/>
      <c r="J14" s="70"/>
      <c r="K14" s="70"/>
      <c r="L14" s="70"/>
      <c r="M14" s="70"/>
      <c r="N14" s="70">
        <v>27800</v>
      </c>
      <c r="O14" s="70"/>
      <c r="P14" s="47">
        <f t="shared" si="0"/>
        <v>27800</v>
      </c>
    </row>
    <row r="15" spans="1:16" x14ac:dyDescent="0.2">
      <c r="B15" s="46">
        <v>2</v>
      </c>
      <c r="C15" s="45" t="s">
        <v>42</v>
      </c>
      <c r="D15" s="70">
        <v>0</v>
      </c>
      <c r="E15" s="70">
        <v>0</v>
      </c>
      <c r="F15" s="70">
        <v>0</v>
      </c>
      <c r="G15" s="70">
        <v>0</v>
      </c>
      <c r="H15" s="70">
        <v>0</v>
      </c>
      <c r="I15" s="70">
        <v>0</v>
      </c>
      <c r="J15" s="70">
        <v>0</v>
      </c>
      <c r="K15" s="70">
        <v>36330</v>
      </c>
      <c r="L15" s="70">
        <v>0</v>
      </c>
      <c r="M15" s="70">
        <v>0</v>
      </c>
      <c r="N15" s="70">
        <v>0</v>
      </c>
      <c r="O15" s="70">
        <v>0</v>
      </c>
      <c r="P15" s="47">
        <f t="shared" si="0"/>
        <v>36330</v>
      </c>
    </row>
    <row r="16" spans="1:16" x14ac:dyDescent="0.2">
      <c r="B16" s="46">
        <v>96</v>
      </c>
      <c r="C16" s="45" t="s">
        <v>43</v>
      </c>
      <c r="D16" s="70">
        <v>0</v>
      </c>
      <c r="E16" s="70">
        <v>0</v>
      </c>
      <c r="F16" s="70">
        <v>0</v>
      </c>
      <c r="G16" s="70">
        <v>0</v>
      </c>
      <c r="H16" s="70">
        <v>0</v>
      </c>
      <c r="I16" s="70">
        <v>0</v>
      </c>
      <c r="J16" s="70">
        <v>0</v>
      </c>
      <c r="K16" s="70">
        <v>0</v>
      </c>
      <c r="L16" s="70">
        <v>0</v>
      </c>
      <c r="M16" s="70">
        <v>0</v>
      </c>
      <c r="N16" s="70">
        <v>0</v>
      </c>
      <c r="O16" s="70">
        <v>0</v>
      </c>
      <c r="P16" s="47">
        <f t="shared" si="0"/>
        <v>0</v>
      </c>
    </row>
    <row r="17" spans="4:16" x14ac:dyDescent="0.2">
      <c r="D17" s="48">
        <f>SUM(D10:D16)</f>
        <v>22430.78</v>
      </c>
      <c r="E17" s="48">
        <f>SUM(E10:E16)</f>
        <v>0</v>
      </c>
      <c r="F17" s="48">
        <f>SUM(F10:F16)</f>
        <v>0</v>
      </c>
      <c r="G17" s="49">
        <f t="shared" ref="G17:O17" si="1">SUM(G10:G16)</f>
        <v>0</v>
      </c>
      <c r="H17" s="49">
        <f t="shared" si="1"/>
        <v>0</v>
      </c>
      <c r="I17" s="48">
        <f t="shared" si="1"/>
        <v>0</v>
      </c>
      <c r="J17" s="48">
        <f t="shared" si="1"/>
        <v>0</v>
      </c>
      <c r="K17" s="48">
        <f t="shared" si="1"/>
        <v>204330</v>
      </c>
      <c r="L17" s="48">
        <f t="shared" si="1"/>
        <v>24000</v>
      </c>
      <c r="M17" s="48">
        <f t="shared" si="1"/>
        <v>24000</v>
      </c>
      <c r="N17" s="48">
        <f t="shared" si="1"/>
        <v>142800</v>
      </c>
      <c r="O17" s="48">
        <f t="shared" si="1"/>
        <v>0</v>
      </c>
      <c r="P17" s="48">
        <f>SUM(P10:P16)</f>
        <v>417560.78</v>
      </c>
    </row>
    <row r="22" spans="4:16" x14ac:dyDescent="0.2">
      <c r="E22" s="66"/>
      <c r="F22" s="66"/>
    </row>
    <row r="23" spans="4:16" x14ac:dyDescent="0.2">
      <c r="D23" s="67"/>
      <c r="E23" s="66"/>
      <c r="F23" s="66"/>
    </row>
    <row r="26" spans="4:16" x14ac:dyDescent="0.2">
      <c r="E26" s="79"/>
    </row>
  </sheetData>
  <mergeCells count="2">
    <mergeCell ref="D7:O7"/>
    <mergeCell ref="B2:P5"/>
  </mergeCells>
  <dataValidations count="1">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2:A5"/>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93" t="s">
        <v>24</v>
      </c>
      <c r="C2" s="93"/>
      <c r="D2" s="93"/>
      <c r="E2" s="93"/>
      <c r="F2" s="93"/>
      <c r="G2" s="93"/>
      <c r="H2" s="93"/>
      <c r="I2" s="93"/>
      <c r="J2" s="93"/>
      <c r="K2" s="93"/>
      <c r="L2" s="93"/>
    </row>
    <row r="3" spans="2:12" ht="75" customHeight="1" x14ac:dyDescent="0.35">
      <c r="B3" s="86"/>
      <c r="C3" s="86"/>
      <c r="D3" s="86"/>
      <c r="E3" s="86"/>
      <c r="F3" s="86"/>
      <c r="G3" s="92"/>
      <c r="H3" s="92"/>
      <c r="I3" s="92"/>
      <c r="J3" s="92"/>
      <c r="K3" s="92"/>
      <c r="L3" s="92"/>
    </row>
    <row r="4" spans="2:12" ht="46.15" customHeight="1" x14ac:dyDescent="0.35">
      <c r="B4" s="21" t="s">
        <v>0</v>
      </c>
      <c r="C4" s="22" t="s">
        <v>25</v>
      </c>
      <c r="D4" s="22" t="s">
        <v>19</v>
      </c>
      <c r="E4" s="22" t="s">
        <v>20</v>
      </c>
      <c r="F4" s="22" t="s">
        <v>27</v>
      </c>
      <c r="G4" s="22" t="s">
        <v>21</v>
      </c>
      <c r="H4" s="22" t="s">
        <v>30</v>
      </c>
      <c r="I4" s="22" t="s">
        <v>33</v>
      </c>
      <c r="J4" s="22" t="s">
        <v>36</v>
      </c>
      <c r="K4" s="22" t="s">
        <v>22</v>
      </c>
      <c r="L4" s="23" t="s">
        <v>23</v>
      </c>
    </row>
    <row r="5" spans="2:12" ht="46.15" customHeight="1" x14ac:dyDescent="0.35">
      <c r="B5" s="11">
        <v>12000</v>
      </c>
      <c r="C5" s="12" t="s">
        <v>17</v>
      </c>
      <c r="D5" s="13" t="s">
        <v>26</v>
      </c>
      <c r="E5" s="18">
        <v>1000</v>
      </c>
      <c r="F5" s="14">
        <v>12</v>
      </c>
      <c r="G5" s="13" t="s">
        <v>28</v>
      </c>
      <c r="H5" s="13" t="s">
        <v>31</v>
      </c>
      <c r="I5" s="13" t="s">
        <v>34</v>
      </c>
      <c r="J5" s="13" t="s">
        <v>37</v>
      </c>
      <c r="K5" s="13" t="s">
        <v>38</v>
      </c>
      <c r="L5" s="12" t="s">
        <v>17</v>
      </c>
    </row>
    <row r="6" spans="2:12" ht="46.15" customHeight="1" x14ac:dyDescent="0.35">
      <c r="B6" s="15">
        <v>11000</v>
      </c>
      <c r="C6" s="16" t="s">
        <v>17</v>
      </c>
      <c r="D6" s="17" t="s">
        <v>26</v>
      </c>
      <c r="E6" s="18">
        <v>2500</v>
      </c>
      <c r="F6" s="18">
        <v>0</v>
      </c>
      <c r="G6" s="17" t="s">
        <v>29</v>
      </c>
      <c r="H6" s="17" t="s">
        <v>32</v>
      </c>
      <c r="I6" s="17" t="s">
        <v>35</v>
      </c>
      <c r="J6" s="17" t="s">
        <v>32</v>
      </c>
      <c r="K6" s="17" t="s">
        <v>38</v>
      </c>
      <c r="L6" s="16" t="s">
        <v>17</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dataValidation allowBlank="1" showInputMessage="1" showErrorMessage="1" prompt="Escriba el código de contabilidad en esta columna bajo este encabezado" sqref="B4"/>
    <dataValidation allowBlank="1" showInputMessage="1" showErrorMessage="1" prompt="Especifique la fecha en que se inició la solicitud del cheque en la columna con este encabezado" sqref="C4"/>
    <dataValidation allowBlank="1" showInputMessage="1" showErrorMessage="1" prompt="Escriba el nombre del solicitante en la columna con este encabezado" sqref="D4"/>
    <dataValidation allowBlank="1" showInputMessage="1" showErrorMessage="1" prompt="Escriba el importe del cheque en la columna con este encabezado" sqref="E4"/>
    <dataValidation allowBlank="1" showInputMessage="1" showErrorMessage="1" prompt="Escriba la contribución de año anterior en la columna con este encabezado" sqref="F4"/>
    <dataValidation allowBlank="1" showInputMessage="1" showErrorMessage="1" prompt="Escriba el nombre del beneficiario en la columna con este encabezado" sqref="G4"/>
    <dataValidation allowBlank="1" showInputMessage="1" showErrorMessage="1" prompt="Escriba la finalidad del uso en la columna con este encabezado." sqref="H4"/>
    <dataValidation allowBlank="1" showInputMessage="1" showErrorMessage="1" prompt="Escriba el nombre de quién lo firma en la columna con este encabezado" sqref="I4"/>
    <dataValidation allowBlank="1" showInputMessage="1" showErrorMessage="1" prompt="Escriba la categoría en esta columna, debajo de este encabezado" sqref="J4"/>
    <dataValidation allowBlank="1" showInputMessage="1" showErrorMessage="1" prompt="Escriba el método de distribución en la columna con este encabezado" sqref="K4"/>
    <dataValidation allowBlank="1" showInputMessage="1" showErrorMessage="1" prompt="Escriba la fecha del archivo en la columna con este encabezado" sqref="L4"/>
    <dataValidation allowBlank="1" showInputMessage="1" showErrorMessage="1" prompt="Vínculo de navegación. Seleccione esta opción para ir a la hoja de cálculo de GASTOS DETALLADOS" sqref="B1"/>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838834D-44CA-4B7A-B6B2-4CC9567B5E95}">
  <ds:schemaRefs>
    <ds:schemaRef ds:uri="http://schemas.microsoft.com/sharepoint/v3/contenttype/forms"/>
  </ds:schemaRefs>
</ds:datastoreItem>
</file>

<file path=customXml/itemProps2.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E015DD-ECC5-4D38-BDD9-6976DD0470AE}">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Avance del ejercicio</vt:lpstr>
      <vt:lpstr>Destino final de los recursos</vt:lpstr>
      <vt:lpstr>Fecha en la que se ejercen</vt:lpstr>
      <vt:lpstr>Fecha de recepción de recursos </vt:lpstr>
      <vt:lpstr>BENEFICENCIA Y PATROCINIOS</vt:lpstr>
      <vt:lpstr>_YEAR</vt:lpstr>
      <vt:lpstr>RowTitleRegion1..G2</vt:lpstr>
      <vt:lpstr>Título1</vt:lpstr>
      <vt:lpstr>Titulo2</vt:lpstr>
      <vt:lpstr>Titulo3</vt:lpstr>
      <vt:lpstr>Titulo4</vt:lpstr>
      <vt:lpstr>'Avance del ejercicio'!Títulos_a_imprimir</vt:lpstr>
      <vt:lpstr>'BENEFICENCIA Y PATROCINIOS'!Títulos_a_imprimir</vt:lpstr>
      <vt:lpstr>'Destino final de los recursos'!Títulos_a_imprimir</vt:lpstr>
      <vt:lpstr>'Fecha en la que se ejercen'!Títulos_a_imprimir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2022-01-31T02:02:17Z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